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320" windowHeight="12585"/>
  </bookViews>
  <sheets>
    <sheet name="Opgør_nov12-nov14_ikke afrund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1" i="1" l="1"/>
  <c r="O31" i="1" s="1"/>
  <c r="M31" i="1"/>
  <c r="F31" i="1"/>
  <c r="G31" i="1" s="1"/>
  <c r="H31" i="1" s="1"/>
  <c r="I31" i="1" s="1"/>
  <c r="J31" i="1" s="1"/>
  <c r="K31" i="1" s="1"/>
  <c r="L31" i="1" s="1"/>
  <c r="E31" i="1"/>
  <c r="C31" i="1"/>
  <c r="B31" i="1"/>
  <c r="I30" i="1"/>
  <c r="N29" i="1"/>
  <c r="M29" i="1"/>
  <c r="O29" i="1" s="1"/>
  <c r="E29" i="1"/>
  <c r="F29" i="1" s="1"/>
  <c r="G29" i="1" s="1"/>
  <c r="H29" i="1" s="1"/>
  <c r="I29" i="1" s="1"/>
  <c r="J29" i="1" s="1"/>
  <c r="K29" i="1" s="1"/>
  <c r="L29" i="1" s="1"/>
  <c r="C29" i="1"/>
  <c r="B29" i="1"/>
  <c r="I28" i="1"/>
  <c r="N27" i="1"/>
  <c r="M27" i="1"/>
  <c r="O27" i="1" s="1"/>
  <c r="E27" i="1"/>
  <c r="F27" i="1" s="1"/>
  <c r="G27" i="1" s="1"/>
  <c r="H27" i="1" s="1"/>
  <c r="I27" i="1" s="1"/>
  <c r="J27" i="1" s="1"/>
  <c r="K27" i="1" s="1"/>
  <c r="L27" i="1" s="1"/>
  <c r="C27" i="1"/>
  <c r="B27" i="1"/>
  <c r="I26" i="1"/>
  <c r="O25" i="1"/>
  <c r="P25" i="1" s="1"/>
  <c r="N25" i="1"/>
  <c r="M25" i="1"/>
  <c r="E25" i="1"/>
  <c r="F25" i="1" s="1"/>
  <c r="G25" i="1" s="1"/>
  <c r="H25" i="1" s="1"/>
  <c r="I25" i="1" s="1"/>
  <c r="J25" i="1" s="1"/>
  <c r="K25" i="1" s="1"/>
  <c r="L25" i="1" s="1"/>
  <c r="C25" i="1"/>
  <c r="B25" i="1"/>
  <c r="I24" i="1"/>
  <c r="W23" i="1"/>
  <c r="N23" i="1"/>
  <c r="M23" i="1"/>
  <c r="O23" i="1" s="1"/>
  <c r="E23" i="1"/>
  <c r="F23" i="1" s="1"/>
  <c r="G23" i="1" s="1"/>
  <c r="H23" i="1" s="1"/>
  <c r="I23" i="1" s="1"/>
  <c r="J23" i="1" s="1"/>
  <c r="K23" i="1" s="1"/>
  <c r="L23" i="1" s="1"/>
  <c r="C23" i="1"/>
  <c r="B23" i="1"/>
  <c r="W22" i="1"/>
  <c r="I22" i="1"/>
  <c r="N21" i="1"/>
  <c r="M21" i="1"/>
  <c r="O21" i="1" s="1"/>
  <c r="E21" i="1"/>
  <c r="F21" i="1" s="1"/>
  <c r="G21" i="1" s="1"/>
  <c r="H21" i="1" s="1"/>
  <c r="I21" i="1" s="1"/>
  <c r="J21" i="1" s="1"/>
  <c r="K21" i="1" s="1"/>
  <c r="L21" i="1" s="1"/>
  <c r="C21" i="1"/>
  <c r="B21" i="1"/>
  <c r="I20" i="1"/>
  <c r="O19" i="1"/>
  <c r="P19" i="1" s="1"/>
  <c r="N19" i="1"/>
  <c r="M19" i="1"/>
  <c r="E19" i="1"/>
  <c r="F19" i="1" s="1"/>
  <c r="G19" i="1" s="1"/>
  <c r="H19" i="1" s="1"/>
  <c r="I19" i="1" s="1"/>
  <c r="J19" i="1" s="1"/>
  <c r="K19" i="1" s="1"/>
  <c r="L19" i="1" s="1"/>
  <c r="C19" i="1"/>
  <c r="B19" i="1"/>
  <c r="I18" i="1"/>
  <c r="N17" i="1"/>
  <c r="O17" i="1" s="1"/>
  <c r="P17" i="1" s="1"/>
  <c r="M17" i="1"/>
  <c r="F17" i="1"/>
  <c r="G17" i="1" s="1"/>
  <c r="H17" i="1" s="1"/>
  <c r="I17" i="1" s="1"/>
  <c r="J17" i="1" s="1"/>
  <c r="K17" i="1" s="1"/>
  <c r="L17" i="1" s="1"/>
  <c r="E17" i="1"/>
  <c r="C17" i="1"/>
  <c r="B17" i="1"/>
  <c r="I16" i="1"/>
  <c r="N15" i="1"/>
  <c r="M15" i="1"/>
  <c r="O15" i="1" s="1"/>
  <c r="E15" i="1"/>
  <c r="F15" i="1" s="1"/>
  <c r="G15" i="1" s="1"/>
  <c r="H15" i="1" s="1"/>
  <c r="I15" i="1" s="1"/>
  <c r="J15" i="1" s="1"/>
  <c r="K15" i="1" s="1"/>
  <c r="L15" i="1" s="1"/>
  <c r="C15" i="1"/>
  <c r="B15" i="1"/>
  <c r="I14" i="1"/>
  <c r="N13" i="1"/>
  <c r="M13" i="1"/>
  <c r="O13" i="1" s="1"/>
  <c r="E13" i="1"/>
  <c r="F13" i="1" s="1"/>
  <c r="G13" i="1" s="1"/>
  <c r="H13" i="1" s="1"/>
  <c r="I13" i="1" s="1"/>
  <c r="J13" i="1" s="1"/>
  <c r="K13" i="1" s="1"/>
  <c r="L13" i="1" s="1"/>
  <c r="C13" i="1"/>
  <c r="B13" i="1"/>
  <c r="I12" i="1"/>
  <c r="O11" i="1"/>
  <c r="N11" i="1"/>
  <c r="M11" i="1"/>
  <c r="E11" i="1"/>
  <c r="F11" i="1" s="1"/>
  <c r="G11" i="1" s="1"/>
  <c r="H11" i="1" s="1"/>
  <c r="I11" i="1" s="1"/>
  <c r="J11" i="1" s="1"/>
  <c r="K11" i="1" s="1"/>
  <c r="L11" i="1" s="1"/>
  <c r="C11" i="1"/>
  <c r="B11" i="1"/>
  <c r="I10" i="1"/>
  <c r="W9" i="1"/>
  <c r="N9" i="1"/>
  <c r="M9" i="1"/>
  <c r="O9" i="1" s="1"/>
  <c r="E9" i="1"/>
  <c r="F9" i="1" s="1"/>
  <c r="G9" i="1" s="1"/>
  <c r="H9" i="1" s="1"/>
  <c r="I9" i="1" s="1"/>
  <c r="J9" i="1" s="1"/>
  <c r="K9" i="1" s="1"/>
  <c r="L9" i="1" s="1"/>
  <c r="C9" i="1"/>
  <c r="B9" i="1"/>
  <c r="W8" i="1"/>
  <c r="I8" i="1"/>
  <c r="N7" i="1"/>
  <c r="M7" i="1"/>
  <c r="O7" i="1" s="1"/>
  <c r="E7" i="1"/>
  <c r="F7" i="1" s="1"/>
  <c r="G7" i="1" s="1"/>
  <c r="H7" i="1" s="1"/>
  <c r="I7" i="1" s="1"/>
  <c r="J7" i="1" s="1"/>
  <c r="K7" i="1" s="1"/>
  <c r="L7" i="1" s="1"/>
  <c r="C7" i="1"/>
  <c r="B7" i="1"/>
  <c r="I6" i="1"/>
  <c r="O5" i="1"/>
  <c r="N5" i="1"/>
  <c r="M5" i="1"/>
  <c r="E5" i="1"/>
  <c r="F5" i="1" s="1"/>
  <c r="G5" i="1" s="1"/>
  <c r="H5" i="1" s="1"/>
  <c r="I5" i="1" s="1"/>
  <c r="J5" i="1" s="1"/>
  <c r="K5" i="1" s="1"/>
  <c r="L5" i="1" s="1"/>
  <c r="C5" i="1"/>
  <c r="B5" i="1"/>
  <c r="I4" i="1"/>
  <c r="P9" i="1" l="1"/>
  <c r="P7" i="1"/>
  <c r="P31" i="1"/>
  <c r="P5" i="1"/>
  <c r="P21" i="1"/>
  <c r="P11" i="1"/>
  <c r="P27" i="1"/>
  <c r="P15" i="1"/>
  <c r="P13" i="1"/>
  <c r="P23" i="1"/>
  <c r="P29" i="1"/>
</calcChain>
</file>

<file path=xl/sharedStrings.xml><?xml version="1.0" encoding="utf-8"?>
<sst xmlns="http://schemas.openxmlformats.org/spreadsheetml/2006/main" count="66" uniqueCount="40">
  <si>
    <t>GARANTI</t>
  </si>
  <si>
    <t>Faktisk udvikling</t>
  </si>
  <si>
    <t>01.04.2013</t>
  </si>
  <si>
    <t>01-10.2013</t>
  </si>
  <si>
    <t>01-01.2014</t>
  </si>
  <si>
    <t>01-10.2014</t>
  </si>
  <si>
    <t>INDEX</t>
  </si>
  <si>
    <t>Lønudvikling</t>
  </si>
  <si>
    <t>GG nr.</t>
  </si>
  <si>
    <r>
      <rPr>
        <b/>
        <sz val="9"/>
        <color rgb="FFC00000"/>
        <rFont val="Calibri"/>
        <family val="2"/>
        <scheme val="minor"/>
      </rPr>
      <t>Aftale/forlig</t>
    </r>
    <r>
      <rPr>
        <b/>
        <sz val="9"/>
        <rFont val="Calibri"/>
        <family val="2"/>
        <scheme val="minor"/>
      </rPr>
      <t xml:space="preserve">
GG-tekst</t>
    </r>
  </si>
  <si>
    <t>INDEX
 nov 2012</t>
  </si>
  <si>
    <t>A
Udgangspunkt 
for beregning
 af garanti</t>
  </si>
  <si>
    <t>B  
Generel lønstign
Beregnes af A 
Tillægges A</t>
  </si>
  <si>
    <t>C
Gen. lønstign.
Beregnes af A 
tillægges B</t>
  </si>
  <si>
    <t>D
Reg-ordn.
Beregn af C
Tillægges C</t>
  </si>
  <si>
    <t xml:space="preserve">E
Generel lønstign.
Beregnes af A 
tillægges D </t>
  </si>
  <si>
    <t>F*
Organisationspulje 
Beregnes af A  
Tillægges E</t>
  </si>
  <si>
    <t xml:space="preserve">G
Gen. lønstign.
Beregnes af A 
tillægges F </t>
  </si>
  <si>
    <t>H 
Reg-ordn.
Beregn af G
Tillæges G
= Index nov 2014</t>
  </si>
  <si>
    <t>INDEX 
nov 2014</t>
  </si>
  <si>
    <t>Index nov 2012</t>
  </si>
  <si>
    <t xml:space="preserve"> 
nov12 -  nov14
INDEX </t>
  </si>
  <si>
    <t xml:space="preserve">INDEX
nov 2014 </t>
  </si>
  <si>
    <t>Fakt - garanti</t>
  </si>
  <si>
    <t>RLTN / KTO</t>
  </si>
  <si>
    <t xml:space="preserve">RLTN ~ KTO, AC og FOA-forliget, </t>
  </si>
  <si>
    <t>Tekst/udmøntning</t>
  </si>
  <si>
    <t>01.10.2013</t>
  </si>
  <si>
    <t>01.01.2014</t>
  </si>
  <si>
    <t>01.10.2014</t>
  </si>
  <si>
    <t>I alt</t>
  </si>
  <si>
    <t>Lønstigninger</t>
  </si>
  <si>
    <t>p r o c e n t e r</t>
  </si>
  <si>
    <t xml:space="preserve">Generelle lønstigninger </t>
  </si>
  <si>
    <t>Reguleringsordning, iflg. Løntabel</t>
  </si>
  <si>
    <t>RLTN / KTO ****</t>
  </si>
  <si>
    <t>RLTN ~ SHK - forliget</t>
  </si>
  <si>
    <t xml:space="preserve">RLTN / SHK  </t>
  </si>
  <si>
    <t>Ekskl. ekstraordinært ansatte og seniorjob</t>
  </si>
  <si>
    <t>* Kolonne F er beregnet som "lømidler/lønsum" se ark "Index og puljemidler"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</si>
</sst>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_(&quot;kr&quot;\ * #,##0.00_);_(&quot;kr&quot;\ * \(#,##0.00\);_(&quot;kr&quot;\ * &quot;-&quot;??_);_(@_)"/>
    <numFmt numFmtId="166" formatCode="_ &quot;kr&quot;\ * #,##0.00_ ;_ &quot;kr&quot;\ * \-#,##0.00_ ;_ &quot;kr&quot;\ * &quot;-&quot;??_ ;_ @_ "/>
    <numFmt numFmtId="167" formatCode="_(&quot;kr&quot;* #,##0.00_);_(&quot;kr&quot;* \(#,##0.00\);_(&quot;kr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3"/>
      <name val="Century Gothic"/>
      <family val="2"/>
    </font>
    <font>
      <sz val="10"/>
      <name val="Comic Sans MS"/>
      <family val="4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0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8"/>
      <color theme="1"/>
      <name val="Calibri"/>
      <family val="2"/>
      <scheme val="minor"/>
    </font>
    <font>
      <sz val="10"/>
      <color theme="0"/>
      <name val="Century Gothic"/>
      <family val="2"/>
    </font>
    <font>
      <b/>
      <sz val="10"/>
      <color rgb="FFFA7D00"/>
      <name val="Century Gothic"/>
      <family val="2"/>
    </font>
    <font>
      <i/>
      <sz val="10"/>
      <color rgb="FF7F7F7F"/>
      <name val="Century Gothic"/>
      <family val="2"/>
    </font>
    <font>
      <sz val="10"/>
      <color rgb="FF006100"/>
      <name val="Century Gothic"/>
      <family val="2"/>
    </font>
    <font>
      <sz val="10"/>
      <color rgb="FF3F3F76"/>
      <name val="Century Gothic"/>
      <family val="2"/>
    </font>
    <font>
      <b/>
      <sz val="10"/>
      <color theme="0"/>
      <name val="Century Gothic"/>
      <family val="2"/>
    </font>
    <font>
      <u/>
      <sz val="10"/>
      <color indexed="12"/>
      <name val="Arial"/>
      <family val="2"/>
    </font>
    <font>
      <sz val="10"/>
      <color rgb="FF9C6500"/>
      <name val="Century Gothic"/>
      <family val="2"/>
    </font>
    <font>
      <sz val="10"/>
      <color theme="1"/>
      <name val="Arial"/>
      <family val="2"/>
    </font>
    <font>
      <b/>
      <sz val="10"/>
      <color rgb="FF3F3F3F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sz val="10"/>
      <color rgb="FFFA7D00"/>
      <name val="Century Gothic"/>
      <family val="2"/>
    </font>
    <font>
      <b/>
      <sz val="10"/>
      <color theme="1"/>
      <name val="Century Gothic"/>
      <family val="2"/>
    </font>
    <font>
      <sz val="10"/>
      <color rgb="FF9C0006"/>
      <name val="Century Gothic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4"/>
      </left>
      <right/>
      <top style="thick">
        <color theme="4"/>
      </top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 style="thick">
        <color theme="4"/>
      </right>
      <top style="thick">
        <color theme="4"/>
      </top>
      <bottom style="thin">
        <color indexed="64"/>
      </bottom>
      <diagonal/>
    </border>
    <border>
      <left style="thick">
        <color theme="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theme="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theme="4"/>
      </right>
      <top style="thin">
        <color indexed="64"/>
      </top>
      <bottom/>
      <diagonal/>
    </border>
    <border>
      <left style="medium">
        <color indexed="64"/>
      </left>
      <right style="thick">
        <color theme="4"/>
      </right>
      <top style="thin">
        <color indexed="64"/>
      </top>
      <bottom/>
      <diagonal/>
    </border>
    <border>
      <left style="thick">
        <color theme="4"/>
      </left>
      <right style="thick">
        <color theme="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medium">
        <color indexed="64"/>
      </left>
      <right style="thick">
        <color theme="4"/>
      </right>
      <top/>
      <bottom style="thin">
        <color indexed="64"/>
      </bottom>
      <diagonal/>
    </border>
    <border>
      <left style="thick">
        <color theme="4"/>
      </left>
      <right style="thick">
        <color theme="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theme="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</borders>
  <cellStyleXfs count="100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18" fillId="0" borderId="0"/>
    <xf numFmtId="0" fontId="22" fillId="0" borderId="0"/>
    <xf numFmtId="0" fontId="23" fillId="0" borderId="0" applyNumberFormat="0" applyFill="0" applyBorder="0" applyAlignment="0" applyProtection="0"/>
    <xf numFmtId="0" fontId="3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7" fillId="6" borderId="4" applyNumberFormat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5" borderId="4" applyNumberFormat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33" fillId="4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22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6" borderId="5" applyNumberFormat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5" fillId="0" borderId="3" applyNumberFormat="0" applyFill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165" fontId="6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14" fontId="7" fillId="33" borderId="13" xfId="3" applyNumberFormat="1" applyFont="1" applyFill="1" applyBorder="1" applyAlignment="1">
      <alignment horizontal="center"/>
    </xf>
    <xf numFmtId="14" fontId="7" fillId="33" borderId="14" xfId="3" applyNumberFormat="1" applyFont="1" applyFill="1" applyBorder="1" applyAlignment="1">
      <alignment horizontal="center" vertical="center"/>
    </xf>
    <xf numFmtId="14" fontId="7" fillId="33" borderId="15" xfId="3" applyNumberFormat="1" applyFont="1" applyFill="1" applyBorder="1" applyAlignment="1">
      <alignment horizontal="center" vertical="center"/>
    </xf>
    <xf numFmtId="14" fontId="7" fillId="33" borderId="16" xfId="3" applyNumberFormat="1" applyFont="1" applyFill="1" applyBorder="1" applyAlignment="1">
      <alignment horizontal="center" vertical="center"/>
    </xf>
    <xf numFmtId="14" fontId="8" fillId="33" borderId="17" xfId="3" applyNumberFormat="1" applyFont="1" applyFill="1" applyBorder="1" applyAlignment="1">
      <alignment horizontal="center" vertical="center"/>
    </xf>
    <xf numFmtId="14" fontId="7" fillId="33" borderId="13" xfId="3" quotePrefix="1" applyNumberFormat="1" applyFont="1" applyFill="1" applyBorder="1" applyAlignment="1">
      <alignment horizontal="center" vertical="center"/>
    </xf>
    <xf numFmtId="17" fontId="7" fillId="33" borderId="18" xfId="3" applyNumberFormat="1" applyFont="1" applyFill="1" applyBorder="1" applyAlignment="1">
      <alignment horizontal="center" vertical="center"/>
    </xf>
    <xf numFmtId="0" fontId="8" fillId="33" borderId="17" xfId="3" applyFont="1" applyFill="1" applyBorder="1" applyAlignment="1">
      <alignment horizontal="center" vertical="center"/>
    </xf>
    <xf numFmtId="0" fontId="7" fillId="33" borderId="19" xfId="1" applyFont="1" applyFill="1" applyBorder="1" applyAlignment="1">
      <alignment horizontal="center"/>
    </xf>
    <xf numFmtId="0" fontId="7" fillId="33" borderId="16" xfId="1" applyFont="1" applyFill="1" applyBorder="1" applyAlignment="1">
      <alignment horizontal="left" wrapText="1"/>
    </xf>
    <xf numFmtId="0" fontId="7" fillId="33" borderId="13" xfId="1" applyFont="1" applyFill="1" applyBorder="1" applyAlignment="1">
      <alignment horizontal="center" wrapText="1"/>
    </xf>
    <xf numFmtId="0" fontId="7" fillId="33" borderId="14" xfId="3" applyFont="1" applyFill="1" applyBorder="1" applyAlignment="1">
      <alignment horizontal="center" wrapText="1"/>
    </xf>
    <xf numFmtId="0" fontId="7" fillId="33" borderId="15" xfId="3" applyFont="1" applyFill="1" applyBorder="1" applyAlignment="1">
      <alignment horizontal="center" wrapText="1"/>
    </xf>
    <xf numFmtId="0" fontId="7" fillId="33" borderId="16" xfId="3" applyFont="1" applyFill="1" applyBorder="1" applyAlignment="1">
      <alignment horizontal="center" wrapText="1"/>
    </xf>
    <xf numFmtId="0" fontId="8" fillId="33" borderId="17" xfId="1" applyFont="1" applyFill="1" applyBorder="1" applyAlignment="1">
      <alignment horizontal="center" wrapText="1"/>
    </xf>
    <xf numFmtId="17" fontId="7" fillId="33" borderId="13" xfId="1" quotePrefix="1" applyNumberFormat="1" applyFont="1" applyFill="1" applyBorder="1" applyAlignment="1">
      <alignment horizontal="center" wrapText="1"/>
    </xf>
    <xf numFmtId="17" fontId="7" fillId="33" borderId="18" xfId="3" applyNumberFormat="1" applyFont="1" applyFill="1" applyBorder="1" applyAlignment="1">
      <alignment horizontal="center" wrapText="1"/>
    </xf>
    <xf numFmtId="17" fontId="8" fillId="33" borderId="17" xfId="1" quotePrefix="1" applyNumberFormat="1" applyFont="1" applyFill="1" applyBorder="1" applyAlignment="1">
      <alignment horizontal="center" wrapText="1"/>
    </xf>
    <xf numFmtId="0" fontId="10" fillId="33" borderId="20" xfId="3" applyFont="1" applyFill="1" applyBorder="1" applyAlignment="1">
      <alignment horizontal="center"/>
    </xf>
    <xf numFmtId="0" fontId="4" fillId="0" borderId="0" xfId="3" applyFont="1" applyAlignment="1">
      <alignment horizontal="right" wrapText="1"/>
    </xf>
    <xf numFmtId="0" fontId="4" fillId="34" borderId="21" xfId="1" applyFont="1" applyFill="1" applyBorder="1" applyAlignment="1">
      <alignment horizontal="center" vertical="center"/>
    </xf>
    <xf numFmtId="0" fontId="11" fillId="34" borderId="22" xfId="1" applyFont="1" applyFill="1" applyBorder="1" applyAlignment="1">
      <alignment horizontal="left" vertical="center"/>
    </xf>
    <xf numFmtId="0" fontId="7" fillId="34" borderId="23" xfId="1" applyFont="1" applyFill="1" applyBorder="1" applyAlignment="1">
      <alignment horizontal="center" vertical="center"/>
    </xf>
    <xf numFmtId="0" fontId="7" fillId="34" borderId="24" xfId="1" applyFont="1" applyFill="1" applyBorder="1" applyAlignment="1">
      <alignment horizontal="center" vertical="center"/>
    </xf>
    <xf numFmtId="10" fontId="11" fillId="34" borderId="25" xfId="3" applyNumberFormat="1" applyFont="1" applyFill="1" applyBorder="1" applyAlignment="1">
      <alignment horizontal="center" vertical="center" wrapText="1"/>
    </xf>
    <xf numFmtId="10" fontId="11" fillId="34" borderId="26" xfId="3" applyNumberFormat="1" applyFont="1" applyFill="1" applyBorder="1" applyAlignment="1">
      <alignment horizontal="center" vertical="center" wrapText="1"/>
    </xf>
    <xf numFmtId="10" fontId="12" fillId="34" borderId="27" xfId="3" applyNumberFormat="1" applyFont="1" applyFill="1" applyBorder="1" applyAlignment="1">
      <alignment horizontal="center" vertical="center"/>
    </xf>
    <xf numFmtId="10" fontId="13" fillId="34" borderId="21" xfId="3" applyNumberFormat="1" applyFont="1" applyFill="1" applyBorder="1" applyAlignment="1">
      <alignment horizontal="center" vertical="center"/>
    </xf>
    <xf numFmtId="10" fontId="12" fillId="34" borderId="28" xfId="3" applyNumberFormat="1" applyFont="1" applyFill="1" applyBorder="1" applyAlignment="1">
      <alignment horizontal="center" vertical="center"/>
    </xf>
    <xf numFmtId="10" fontId="14" fillId="33" borderId="29" xfId="3" applyNumberFormat="1" applyFont="1" applyFill="1" applyBorder="1" applyAlignment="1">
      <alignment horizontal="center" vertical="center"/>
    </xf>
    <xf numFmtId="0" fontId="15" fillId="0" borderId="0" xfId="3" applyFont="1"/>
    <xf numFmtId="0" fontId="15" fillId="34" borderId="30" xfId="1" applyFont="1" applyFill="1" applyBorder="1" applyAlignment="1">
      <alignment horizontal="center" vertical="center"/>
    </xf>
    <xf numFmtId="0" fontId="16" fillId="34" borderId="31" xfId="1" applyFont="1" applyFill="1" applyBorder="1" applyAlignment="1">
      <alignment vertical="center" wrapText="1"/>
    </xf>
    <xf numFmtId="2" fontId="4" fillId="34" borderId="32" xfId="1" applyNumberFormat="1" applyFont="1" applyFill="1" applyBorder="1" applyAlignment="1">
      <alignment horizontal="center" vertical="center" wrapText="1"/>
    </xf>
    <xf numFmtId="2" fontId="4" fillId="34" borderId="33" xfId="1" applyNumberFormat="1" applyFont="1" applyFill="1" applyBorder="1" applyAlignment="1">
      <alignment horizontal="center" vertical="center" wrapText="1"/>
    </xf>
    <xf numFmtId="2" fontId="4" fillId="34" borderId="34" xfId="1" applyNumberFormat="1" applyFont="1" applyFill="1" applyBorder="1" applyAlignment="1">
      <alignment horizontal="center" vertical="center" wrapText="1"/>
    </xf>
    <xf numFmtId="2" fontId="4" fillId="34" borderId="35" xfId="1" applyNumberFormat="1" applyFont="1" applyFill="1" applyBorder="1" applyAlignment="1">
      <alignment horizontal="center" vertical="center" wrapText="1"/>
    </xf>
    <xf numFmtId="2" fontId="8" fillId="34" borderId="36" xfId="3" applyNumberFormat="1" applyFont="1" applyFill="1" applyBorder="1" applyAlignment="1">
      <alignment horizontal="center" vertical="center"/>
    </xf>
    <xf numFmtId="2" fontId="15" fillId="34" borderId="32" xfId="1" applyNumberFormat="1" applyFont="1" applyFill="1" applyBorder="1" applyAlignment="1">
      <alignment horizontal="center" vertical="center" wrapText="1"/>
    </xf>
    <xf numFmtId="2" fontId="7" fillId="34" borderId="30" xfId="3" applyNumberFormat="1" applyFont="1" applyFill="1" applyBorder="1" applyAlignment="1">
      <alignment horizontal="center" vertical="center"/>
    </xf>
    <xf numFmtId="2" fontId="8" fillId="34" borderId="37" xfId="3" applyNumberFormat="1" applyFont="1" applyFill="1" applyBorder="1" applyAlignment="1">
      <alignment horizontal="center" vertical="center"/>
    </xf>
    <xf numFmtId="2" fontId="10" fillId="33" borderId="38" xfId="3" applyNumberFormat="1" applyFont="1" applyFill="1" applyBorder="1" applyAlignment="1">
      <alignment horizontal="center" vertical="center"/>
    </xf>
    <xf numFmtId="0" fontId="17" fillId="0" borderId="0" xfId="2" applyFont="1"/>
    <xf numFmtId="0" fontId="19" fillId="0" borderId="0" xfId="4" applyFont="1"/>
    <xf numFmtId="0" fontId="4" fillId="35" borderId="21" xfId="1" applyFont="1" applyFill="1" applyBorder="1" applyAlignment="1">
      <alignment horizontal="center" vertical="center"/>
    </xf>
    <xf numFmtId="0" fontId="11" fillId="35" borderId="22" xfId="1" applyFont="1" applyFill="1" applyBorder="1" applyAlignment="1">
      <alignment horizontal="left" vertical="center"/>
    </xf>
    <xf numFmtId="0" fontId="7" fillId="35" borderId="23" xfId="1" applyFont="1" applyFill="1" applyBorder="1" applyAlignment="1">
      <alignment horizontal="center" vertical="center"/>
    </xf>
    <xf numFmtId="0" fontId="7" fillId="35" borderId="24" xfId="1" applyFont="1" applyFill="1" applyBorder="1" applyAlignment="1">
      <alignment horizontal="center" vertical="center"/>
    </xf>
    <xf numFmtId="10" fontId="11" fillId="35" borderId="25" xfId="3" applyNumberFormat="1" applyFont="1" applyFill="1" applyBorder="1" applyAlignment="1">
      <alignment horizontal="center" vertical="center" wrapText="1"/>
    </xf>
    <xf numFmtId="10" fontId="11" fillId="35" borderId="26" xfId="3" applyNumberFormat="1" applyFont="1" applyFill="1" applyBorder="1" applyAlignment="1">
      <alignment horizontal="center" vertical="center" wrapText="1"/>
    </xf>
    <xf numFmtId="2" fontId="12" fillId="35" borderId="27" xfId="3" applyNumberFormat="1" applyFont="1" applyFill="1" applyBorder="1" applyAlignment="1">
      <alignment horizontal="center" vertical="center"/>
    </xf>
    <xf numFmtId="2" fontId="13" fillId="35" borderId="21" xfId="3" applyNumberFormat="1" applyFont="1" applyFill="1" applyBorder="1" applyAlignment="1">
      <alignment horizontal="center" vertical="center"/>
    </xf>
    <xf numFmtId="2" fontId="12" fillId="35" borderId="28" xfId="3" applyNumberFormat="1" applyFont="1" applyFill="1" applyBorder="1" applyAlignment="1">
      <alignment horizontal="center" vertical="center"/>
    </xf>
    <xf numFmtId="2" fontId="20" fillId="33" borderId="29" xfId="3" applyNumberFormat="1" applyFont="1" applyFill="1" applyBorder="1" applyAlignment="1">
      <alignment horizontal="center" vertical="center"/>
    </xf>
    <xf numFmtId="0" fontId="17" fillId="0" borderId="15" xfId="2" applyFont="1" applyBorder="1" applyAlignment="1">
      <alignment vertical="center"/>
    </xf>
    <xf numFmtId="0" fontId="17" fillId="0" borderId="15" xfId="2" applyFont="1" applyBorder="1" applyAlignment="1">
      <alignment horizontal="center" vertical="center"/>
    </xf>
    <xf numFmtId="0" fontId="15" fillId="35" borderId="30" xfId="1" applyFont="1" applyFill="1" applyBorder="1" applyAlignment="1">
      <alignment horizontal="center" vertical="center"/>
    </xf>
    <xf numFmtId="0" fontId="16" fillId="35" borderId="31" xfId="1" applyFont="1" applyFill="1" applyBorder="1" applyAlignment="1">
      <alignment vertical="center" wrapText="1"/>
    </xf>
    <xf numFmtId="2" fontId="4" fillId="35" borderId="32" xfId="1" applyNumberFormat="1" applyFont="1" applyFill="1" applyBorder="1" applyAlignment="1">
      <alignment horizontal="center" vertical="center" wrapText="1"/>
    </xf>
    <xf numFmtId="2" fontId="4" fillId="35" borderId="33" xfId="1" applyNumberFormat="1" applyFont="1" applyFill="1" applyBorder="1" applyAlignment="1">
      <alignment horizontal="center" vertical="center" wrapText="1"/>
    </xf>
    <xf numFmtId="2" fontId="4" fillId="35" borderId="39" xfId="1" applyNumberFormat="1" applyFont="1" applyFill="1" applyBorder="1" applyAlignment="1">
      <alignment horizontal="center" vertical="center" wrapText="1"/>
    </xf>
    <xf numFmtId="2" fontId="4" fillId="35" borderId="40" xfId="1" applyNumberFormat="1" applyFont="1" applyFill="1" applyBorder="1" applyAlignment="1">
      <alignment horizontal="center" vertical="center" wrapText="1"/>
    </xf>
    <xf numFmtId="2" fontId="8" fillId="35" borderId="36" xfId="3" applyNumberFormat="1" applyFont="1" applyFill="1" applyBorder="1" applyAlignment="1">
      <alignment horizontal="center" vertical="center"/>
    </xf>
    <xf numFmtId="2" fontId="15" fillId="35" borderId="32" xfId="1" applyNumberFormat="1" applyFont="1" applyFill="1" applyBorder="1" applyAlignment="1">
      <alignment horizontal="center" vertical="center" wrapText="1"/>
    </xf>
    <xf numFmtId="2" fontId="7" fillId="35" borderId="30" xfId="3" applyNumberFormat="1" applyFont="1" applyFill="1" applyBorder="1" applyAlignment="1">
      <alignment horizontal="center" vertical="center"/>
    </xf>
    <xf numFmtId="2" fontId="8" fillId="35" borderId="37" xfId="3" applyNumberFormat="1" applyFont="1" applyFill="1" applyBorder="1" applyAlignment="1">
      <alignment horizontal="center" vertical="center"/>
    </xf>
    <xf numFmtId="0" fontId="19" fillId="0" borderId="15" xfId="4" quotePrefix="1" applyFont="1" applyBorder="1" applyAlignment="1">
      <alignment horizontal="left" vertical="center" indent="1"/>
    </xf>
    <xf numFmtId="2" fontId="19" fillId="0" borderId="15" xfId="4" applyNumberFormat="1" applyFont="1" applyBorder="1" applyAlignment="1">
      <alignment horizontal="center" vertical="center"/>
    </xf>
    <xf numFmtId="0" fontId="19" fillId="0" borderId="15" xfId="4" quotePrefix="1" applyFont="1" applyBorder="1" applyAlignment="1">
      <alignment horizontal="left" vertical="center" wrapText="1" indent="1"/>
    </xf>
    <xf numFmtId="2" fontId="21" fillId="0" borderId="15" xfId="4" applyNumberFormat="1" applyFont="1" applyBorder="1" applyAlignment="1">
      <alignment horizontal="center" vertical="center"/>
    </xf>
    <xf numFmtId="2" fontId="4" fillId="35" borderId="34" xfId="1" applyNumberFormat="1" applyFont="1" applyFill="1" applyBorder="1" applyAlignment="1">
      <alignment horizontal="center" vertical="center" wrapText="1"/>
    </xf>
    <xf numFmtId="2" fontId="4" fillId="35" borderId="35" xfId="1" applyNumberFormat="1" applyFont="1" applyFill="1" applyBorder="1" applyAlignment="1">
      <alignment horizontal="center" vertical="center" wrapText="1"/>
    </xf>
    <xf numFmtId="0" fontId="19" fillId="0" borderId="0" xfId="0" applyFont="1"/>
    <xf numFmtId="2" fontId="24" fillId="0" borderId="0" xfId="6" applyNumberFormat="1" applyFont="1" applyAlignment="1">
      <alignment horizontal="center"/>
    </xf>
    <xf numFmtId="0" fontId="7" fillId="36" borderId="24" xfId="1" applyFont="1" applyFill="1" applyBorder="1" applyAlignment="1">
      <alignment horizontal="center" vertical="center"/>
    </xf>
    <xf numFmtId="0" fontId="11" fillId="36" borderId="22" xfId="1" applyFont="1" applyFill="1" applyBorder="1" applyAlignment="1">
      <alignment horizontal="left" vertical="center"/>
    </xf>
    <xf numFmtId="2" fontId="11" fillId="36" borderId="23" xfId="1" applyNumberFormat="1" applyFont="1" applyFill="1" applyBorder="1" applyAlignment="1">
      <alignment horizontal="center" vertical="center"/>
    </xf>
    <xf numFmtId="2" fontId="11" fillId="36" borderId="41" xfId="1" applyNumberFormat="1" applyFont="1" applyFill="1" applyBorder="1" applyAlignment="1">
      <alignment horizontal="center" vertical="center"/>
    </xf>
    <xf numFmtId="10" fontId="11" fillId="36" borderId="25" xfId="3" applyNumberFormat="1" applyFont="1" applyFill="1" applyBorder="1" applyAlignment="1">
      <alignment horizontal="center" vertical="center" wrapText="1"/>
    </xf>
    <xf numFmtId="10" fontId="11" fillId="36" borderId="26" xfId="3" applyNumberFormat="1" applyFont="1" applyFill="1" applyBorder="1" applyAlignment="1">
      <alignment horizontal="center" vertical="center" wrapText="1"/>
    </xf>
    <xf numFmtId="2" fontId="7" fillId="36" borderId="28" xfId="1" applyNumberFormat="1" applyFont="1" applyFill="1" applyBorder="1" applyAlignment="1">
      <alignment vertical="center" wrapText="1"/>
    </xf>
    <xf numFmtId="2" fontId="11" fillId="36" borderId="42" xfId="1" applyNumberFormat="1" applyFont="1" applyFill="1" applyBorder="1" applyAlignment="1">
      <alignment horizontal="center" vertical="center"/>
    </xf>
    <xf numFmtId="2" fontId="7" fillId="36" borderId="43" xfId="1" applyNumberFormat="1" applyFont="1" applyFill="1" applyBorder="1" applyAlignment="1">
      <alignment vertical="center" wrapText="1"/>
    </xf>
    <xf numFmtId="2" fontId="7" fillId="36" borderId="44" xfId="1" applyNumberFormat="1" applyFont="1" applyFill="1" applyBorder="1" applyAlignment="1">
      <alignment vertical="center" wrapText="1"/>
    </xf>
    <xf numFmtId="2" fontId="10" fillId="36" borderId="29" xfId="3" applyNumberFormat="1" applyFont="1" applyFill="1" applyBorder="1" applyAlignment="1">
      <alignment horizontal="center" vertical="center"/>
    </xf>
    <xf numFmtId="0" fontId="15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15" fillId="36" borderId="30" xfId="1" applyFont="1" applyFill="1" applyBorder="1" applyAlignment="1">
      <alignment horizontal="center" vertical="center"/>
    </xf>
    <xf numFmtId="0" fontId="15" fillId="36" borderId="31" xfId="1" applyFont="1" applyFill="1" applyBorder="1" applyAlignment="1">
      <alignment horizontal="left" vertical="center" wrapText="1"/>
    </xf>
    <xf numFmtId="2" fontId="7" fillId="37" borderId="32" xfId="1" applyNumberFormat="1" applyFont="1" applyFill="1" applyBorder="1" applyAlignment="1">
      <alignment horizontal="center" vertical="center" wrapText="1"/>
    </xf>
    <xf numFmtId="2" fontId="7" fillId="36" borderId="39" xfId="1" applyNumberFormat="1" applyFont="1" applyFill="1" applyBorder="1" applyAlignment="1">
      <alignment horizontal="center" vertical="center" wrapText="1"/>
    </xf>
    <xf numFmtId="2" fontId="4" fillId="36" borderId="34" xfId="1" applyNumberFormat="1" applyFont="1" applyFill="1" applyBorder="1" applyAlignment="1">
      <alignment horizontal="center" vertical="center" wrapText="1"/>
    </xf>
    <xf numFmtId="2" fontId="4" fillId="36" borderId="31" xfId="7" applyNumberFormat="1" applyFont="1" applyFill="1" applyBorder="1" applyAlignment="1">
      <alignment horizontal="center" vertical="center"/>
    </xf>
    <xf numFmtId="2" fontId="7" fillId="36" borderId="37" xfId="3" applyNumberFormat="1" applyFont="1" applyFill="1" applyBorder="1" applyAlignment="1">
      <alignment horizontal="center" vertical="center"/>
    </xf>
    <xf numFmtId="2" fontId="7" fillId="36" borderId="32" xfId="1" applyNumberFormat="1" applyFont="1" applyFill="1" applyBorder="1" applyAlignment="1">
      <alignment horizontal="center" vertical="center" wrapText="1"/>
    </xf>
    <xf numFmtId="2" fontId="7" fillId="36" borderId="45" xfId="3" applyNumberFormat="1" applyFont="1" applyFill="1" applyBorder="1" applyAlignment="1">
      <alignment horizontal="center" vertical="center"/>
    </xf>
    <xf numFmtId="2" fontId="10" fillId="36" borderId="46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5" fillId="8" borderId="15" xfId="8" applyFont="1" applyBorder="1" applyAlignment="1">
      <alignment horizontal="center" vertical="center" wrapText="1"/>
    </xf>
    <xf numFmtId="0" fontId="4" fillId="0" borderId="0" xfId="0" applyFont="1"/>
    <xf numFmtId="0" fontId="2" fillId="33" borderId="10" xfId="2" applyFont="1" applyFill="1" applyBorder="1" applyAlignment="1">
      <alignment horizontal="center" vertical="center"/>
    </xf>
    <xf numFmtId="0" fontId="2" fillId="33" borderId="11" xfId="2" applyFont="1" applyFill="1" applyBorder="1" applyAlignment="1">
      <alignment horizontal="center" vertical="center"/>
    </xf>
    <xf numFmtId="0" fontId="2" fillId="33" borderId="12" xfId="2" applyFont="1" applyFill="1" applyBorder="1" applyAlignment="1">
      <alignment horizontal="center" vertical="center"/>
    </xf>
    <xf numFmtId="0" fontId="21" fillId="0" borderId="15" xfId="4" applyFont="1" applyBorder="1" applyAlignment="1">
      <alignment horizontal="center" vertical="center"/>
    </xf>
    <xf numFmtId="0" fontId="25" fillId="8" borderId="22" xfId="8" applyFont="1" applyBorder="1" applyAlignment="1">
      <alignment horizontal="center" vertical="center" wrapText="1"/>
    </xf>
    <xf numFmtId="0" fontId="25" fillId="8" borderId="41" xfId="8" applyFont="1" applyBorder="1" applyAlignment="1">
      <alignment horizontal="center" vertical="center" wrapText="1"/>
    </xf>
    <xf numFmtId="0" fontId="25" fillId="8" borderId="31" xfId="8" applyFont="1" applyBorder="1" applyAlignment="1">
      <alignment horizontal="center" vertical="center" wrapText="1"/>
    </xf>
    <xf numFmtId="0" fontId="25" fillId="8" borderId="39" xfId="8" applyFont="1" applyBorder="1" applyAlignment="1">
      <alignment horizontal="center" vertical="center" wrapText="1"/>
    </xf>
  </cellXfs>
  <cellStyles count="100">
    <cellStyle name="20 % - Markeringsfarve1 2" xfId="9"/>
    <cellStyle name="20 % - Markeringsfarve1 2 2" xfId="10"/>
    <cellStyle name="20 % - Markeringsfarve1 3" xfId="11"/>
    <cellStyle name="20 % - Markeringsfarve2 2" xfId="12"/>
    <cellStyle name="20 % - Markeringsfarve2 2 2" xfId="13"/>
    <cellStyle name="20 % - Markeringsfarve2 3" xfId="14"/>
    <cellStyle name="20 % - Markeringsfarve3 2" xfId="15"/>
    <cellStyle name="20 % - Markeringsfarve3 2 2" xfId="16"/>
    <cellStyle name="20 % - Markeringsfarve3 3" xfId="17"/>
    <cellStyle name="20 % - Markeringsfarve4 2" xfId="18"/>
    <cellStyle name="20 % - Markeringsfarve4 2 2" xfId="19"/>
    <cellStyle name="20 % - Markeringsfarve4 3" xfId="20"/>
    <cellStyle name="20 % - Markeringsfarve5 2" xfId="21"/>
    <cellStyle name="20 % - Markeringsfarve5 2 2" xfId="22"/>
    <cellStyle name="20 % - Markeringsfarve5 3" xfId="23"/>
    <cellStyle name="20 % - Markeringsfarve6 2" xfId="24"/>
    <cellStyle name="20 % - Markeringsfarve6 2 2" xfId="25"/>
    <cellStyle name="20 % - Markeringsfarve6 3" xfId="26"/>
    <cellStyle name="40 % - Markeringsfarve1 2" xfId="27"/>
    <cellStyle name="40 % - Markeringsfarve1 2 2" xfId="28"/>
    <cellStyle name="40 % - Markeringsfarve1 3" xfId="29"/>
    <cellStyle name="40 % - Markeringsfarve2 2" xfId="30"/>
    <cellStyle name="40 % - Markeringsfarve2 2 2" xfId="31"/>
    <cellStyle name="40 % - Markeringsfarve2 3" xfId="32"/>
    <cellStyle name="40 % - Markeringsfarve3 2" xfId="33"/>
    <cellStyle name="40 % - Markeringsfarve3 2 2" xfId="34"/>
    <cellStyle name="40 % - Markeringsfarve3 3" xfId="35"/>
    <cellStyle name="40 % - Markeringsfarve4 2" xfId="36"/>
    <cellStyle name="40 % - Markeringsfarve4 2 2" xfId="37"/>
    <cellStyle name="40 % - Markeringsfarve4 3" xfId="38"/>
    <cellStyle name="40 % - Markeringsfarve5 2" xfId="39"/>
    <cellStyle name="40 % - Markeringsfarve5 2 2" xfId="40"/>
    <cellStyle name="40 % - Markeringsfarve5 3" xfId="41"/>
    <cellStyle name="40 % - Markeringsfarve6 2" xfId="42"/>
    <cellStyle name="40 % - Markeringsfarve6 2 2" xfId="43"/>
    <cellStyle name="40 % - Markeringsfarve6 3" xfId="44"/>
    <cellStyle name="60 % - Markeringsfarve1 2" xfId="45"/>
    <cellStyle name="60 % - Markeringsfarve2 2" xfId="46"/>
    <cellStyle name="60 % - Markeringsfarve3 2" xfId="47"/>
    <cellStyle name="60 % - Markeringsfarve4 2" xfId="48"/>
    <cellStyle name="60 % - Markeringsfarve5 2" xfId="49"/>
    <cellStyle name="60 % - Markeringsfarve6 2" xfId="50"/>
    <cellStyle name="Advarselstekst 2" xfId="6"/>
    <cellStyle name="Bemærk! 2" xfId="8"/>
    <cellStyle name="Bemærk! 2 2" xfId="51"/>
    <cellStyle name="Bemærk! 3" xfId="52"/>
    <cellStyle name="Bemærk! 3 2" xfId="53"/>
    <cellStyle name="Bemærk! 4" xfId="54"/>
    <cellStyle name="Beregning 2" xfId="55"/>
    <cellStyle name="Forklarende tekst 2" xfId="56"/>
    <cellStyle name="God 2" xfId="57"/>
    <cellStyle name="Input 2" xfId="58"/>
    <cellStyle name="Komma 2" xfId="59"/>
    <cellStyle name="Komma 2 2" xfId="60"/>
    <cellStyle name="Komma 3" xfId="61"/>
    <cellStyle name="Komma 3 2" xfId="62"/>
    <cellStyle name="Komma 4" xfId="63"/>
    <cellStyle name="Komma 5" xfId="64"/>
    <cellStyle name="Komma 6" xfId="65"/>
    <cellStyle name="Kontroller celle 2" xfId="66"/>
    <cellStyle name="Link 2" xfId="67"/>
    <cellStyle name="Markeringsfarve1 2" xfId="68"/>
    <cellStyle name="Markeringsfarve2 2" xfId="69"/>
    <cellStyle name="Markeringsfarve3 2" xfId="70"/>
    <cellStyle name="Markeringsfarve4 2" xfId="71"/>
    <cellStyle name="Markeringsfarve5 2" xfId="72"/>
    <cellStyle name="Markeringsfarve6 2" xfId="73"/>
    <cellStyle name="Neutral 2" xfId="74"/>
    <cellStyle name="Normal" xfId="0" builtinId="0"/>
    <cellStyle name="Normal 2" xfId="75"/>
    <cellStyle name="Normal 2 2" xfId="76"/>
    <cellStyle name="Normal 2 3" xfId="77"/>
    <cellStyle name="Normal 3" xfId="5"/>
    <cellStyle name="Normal 3 2" xfId="78"/>
    <cellStyle name="Normal 4" xfId="79"/>
    <cellStyle name="Normal 5" xfId="4"/>
    <cellStyle name="Normal 5 2" xfId="80"/>
    <cellStyle name="Normal 5 3" xfId="81"/>
    <cellStyle name="Normal 6" xfId="82"/>
    <cellStyle name="Normal 7" xfId="83"/>
    <cellStyle name="Normal_15.01 GG 07_Totallisten lønmidler i % af SBG05 lønsum_071221" xfId="1"/>
    <cellStyle name="Normal_GG11 Opgørelsesskemaer, KL" xfId="3"/>
    <cellStyle name="Normal_Gnstl_n beregning eksempel" xfId="7"/>
    <cellStyle name="Output 2" xfId="84"/>
    <cellStyle name="Overskrift 1 2" xfId="85"/>
    <cellStyle name="Overskrift 2 2" xfId="86"/>
    <cellStyle name="Overskrift 3 2" xfId="87"/>
    <cellStyle name="Overskrift 4 2" xfId="2"/>
    <cellStyle name="Procent 2" xfId="88"/>
    <cellStyle name="Procent 2 2" xfId="89"/>
    <cellStyle name="Procent 3" xfId="90"/>
    <cellStyle name="Procent 4" xfId="91"/>
    <cellStyle name="Procent 5" xfId="92"/>
    <cellStyle name="Procent 6" xfId="93"/>
    <cellStyle name="Sammenkædet celle 2" xfId="94"/>
    <cellStyle name="Total 2" xfId="95"/>
    <cellStyle name="Ugyldig 2" xfId="96"/>
    <cellStyle name="Valuta 2" xfId="97"/>
    <cellStyle name="Valuta 3" xfId="98"/>
    <cellStyle name="Valuta 4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DA\dok\GG13-15_RLTN_Opg&#248;relsen%20af%20gennemsnitsl&#248;ngarantien_G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gør nov12 - nov14_afrund"/>
      <sheetName val="Opgør_nov12-nov14_ikke afrund "/>
      <sheetName val="Lønudvik 12 - 14"/>
      <sheetName val="INDEX nov 12"/>
      <sheetName val="Lønsummer og puljemidler"/>
      <sheetName val="GG og Titel"/>
      <sheetName val="AFTALT"/>
      <sheetName val="Check med LØNKORT"/>
    </sheetNames>
    <sheetDataSet>
      <sheetData sheetId="0"/>
      <sheetData sheetId="1"/>
      <sheetData sheetId="2">
        <row r="2">
          <cell r="B2" t="str">
            <v>GG</v>
          </cell>
          <cell r="C2" t="str">
            <v>Gruppe</v>
          </cell>
          <cell r="D2" t="str">
            <v>GG Titel</v>
          </cell>
          <cell r="E2" t="str">
            <v>Fuldtid nov 2012</v>
          </cell>
          <cell r="F2" t="str">
            <v>Gennemsnitsløn nov 2012</v>
          </cell>
          <cell r="G2" t="str">
            <v>Fuldtid 11 2014</v>
          </cell>
          <cell r="H2" t="str">
            <v>Genemsnits løn 11 2014</v>
          </cell>
          <cell r="I2" t="str">
            <v>Fuldtid stigning</v>
          </cell>
          <cell r="J2" t="str">
            <v>Løn ialt stigning</v>
          </cell>
          <cell r="K2" t="str">
            <v>index</v>
          </cell>
        </row>
        <row r="3">
          <cell r="B3">
            <v>111101</v>
          </cell>
          <cell r="C3" t="str">
            <v>101</v>
          </cell>
          <cell r="D3" t="str">
            <v>Kontor- og IT-personale mv.</v>
          </cell>
          <cell r="E3">
            <v>5377.2974161000002</v>
          </cell>
          <cell r="F3">
            <v>34219.461028700003</v>
          </cell>
          <cell r="G3">
            <v>5700.9466943999996</v>
          </cell>
          <cell r="H3">
            <v>35336.505717300002</v>
          </cell>
          <cell r="I3">
            <v>6.0188100000000001E-2</v>
          </cell>
          <cell r="J3">
            <v>3.2643600000000002E-2</v>
          </cell>
          <cell r="K3">
            <v>103.26435499999999</v>
          </cell>
        </row>
        <row r="4">
          <cell r="B4">
            <v>111111</v>
          </cell>
          <cell r="C4" t="str">
            <v>111</v>
          </cell>
          <cell r="D4" t="str">
            <v>Lægesekretærer</v>
          </cell>
          <cell r="E4">
            <v>8013.5313653000003</v>
          </cell>
          <cell r="F4">
            <v>31011.9435142</v>
          </cell>
          <cell r="G4">
            <v>8113.6129158000003</v>
          </cell>
          <cell r="H4">
            <v>31603.1988045</v>
          </cell>
          <cell r="I4">
            <v>1.24891E-2</v>
          </cell>
          <cell r="J4">
            <v>1.90654E-2</v>
          </cell>
          <cell r="K4">
            <v>101.9065406</v>
          </cell>
        </row>
        <row r="5">
          <cell r="B5">
            <v>111121</v>
          </cell>
          <cell r="C5" t="str">
            <v>121</v>
          </cell>
          <cell r="D5" t="str">
            <v>Speciallærere. socialrådgivere og professionsbachelorer (teknik)</v>
          </cell>
          <cell r="E5">
            <v>1373.2017957</v>
          </cell>
          <cell r="F5">
            <v>40657.489513599998</v>
          </cell>
          <cell r="G5">
            <v>1259.6604576</v>
          </cell>
          <cell r="H5">
            <v>41727.692247600004</v>
          </cell>
          <cell r="I5">
            <v>-8.2683699999999999E-2</v>
          </cell>
          <cell r="J5">
            <v>2.6322399999999999E-2</v>
          </cell>
          <cell r="K5">
            <v>102.6322401</v>
          </cell>
        </row>
        <row r="6">
          <cell r="B6">
            <v>111201</v>
          </cell>
          <cell r="C6" t="str">
            <v>201</v>
          </cell>
          <cell r="D6" t="str">
            <v>Pædagogisk personale mv.. basis</v>
          </cell>
          <cell r="E6">
            <v>3278.9393921000001</v>
          </cell>
          <cell r="F6">
            <v>33413.494080500001</v>
          </cell>
          <cell r="G6">
            <v>3274.7819263000001</v>
          </cell>
          <cell r="H6">
            <v>33912.0921715</v>
          </cell>
          <cell r="I6">
            <v>-1.2679E-3</v>
          </cell>
          <cell r="J6">
            <v>1.4922100000000001E-2</v>
          </cell>
          <cell r="K6">
            <v>101.49220579999999</v>
          </cell>
        </row>
        <row r="7">
          <cell r="B7">
            <v>111202</v>
          </cell>
          <cell r="C7" t="str">
            <v>202</v>
          </cell>
          <cell r="D7" t="str">
            <v>Pædagogisk personale mv.. ledere</v>
          </cell>
          <cell r="E7">
            <v>421.98673589999999</v>
          </cell>
          <cell r="F7">
            <v>43036.665521000003</v>
          </cell>
          <cell r="G7">
            <v>382.31238259999998</v>
          </cell>
          <cell r="H7">
            <v>44890.178411399997</v>
          </cell>
          <cell r="I7">
            <v>-9.4018000000000004E-2</v>
          </cell>
          <cell r="J7">
            <v>4.3068200000000001E-2</v>
          </cell>
          <cell r="K7">
            <v>104.3068227</v>
          </cell>
        </row>
        <row r="8">
          <cell r="B8">
            <v>111211</v>
          </cell>
          <cell r="C8" t="str">
            <v>211</v>
          </cell>
          <cell r="D8" t="str">
            <v>Omsorgs- og pædagogmedhjælpere mv.</v>
          </cell>
          <cell r="E8">
            <v>2087.5194213999998</v>
          </cell>
          <cell r="F8">
            <v>27796.1188769</v>
          </cell>
          <cell r="G8">
            <v>2186.6988885999999</v>
          </cell>
          <cell r="H8">
            <v>28447.5389536</v>
          </cell>
          <cell r="I8">
            <v>4.7510700000000003E-2</v>
          </cell>
          <cell r="J8">
            <v>2.3435600000000001E-2</v>
          </cell>
          <cell r="K8">
            <v>102.3435649</v>
          </cell>
        </row>
        <row r="9">
          <cell r="B9">
            <v>111311</v>
          </cell>
          <cell r="C9" t="str">
            <v>311</v>
          </cell>
          <cell r="D9" t="str">
            <v>Yngre læger</v>
          </cell>
          <cell r="E9">
            <v>7274.0125711999999</v>
          </cell>
          <cell r="F9">
            <v>46188.082149299997</v>
          </cell>
          <cell r="G9">
            <v>7215.1725501999999</v>
          </cell>
          <cell r="H9">
            <v>47613.575654499997</v>
          </cell>
          <cell r="I9">
            <v>-8.0891000000000001E-3</v>
          </cell>
          <cell r="J9">
            <v>3.0862799999999999E-2</v>
          </cell>
          <cell r="K9">
            <v>103.08627989999999</v>
          </cell>
        </row>
        <row r="10">
          <cell r="B10">
            <v>111322</v>
          </cell>
          <cell r="C10" t="str">
            <v>322</v>
          </cell>
          <cell r="D10" t="str">
            <v>Social- og sundhedspersonale mv.. ledere</v>
          </cell>
          <cell r="E10">
            <v>362.60227830000002</v>
          </cell>
          <cell r="F10">
            <v>39122.6247516</v>
          </cell>
          <cell r="G10">
            <v>365.24701720000002</v>
          </cell>
          <cell r="H10">
            <v>40410.093573099999</v>
          </cell>
          <cell r="I10">
            <v>7.2937999999999996E-3</v>
          </cell>
          <cell r="J10">
            <v>3.29085E-2</v>
          </cell>
          <cell r="K10">
            <v>103.2908549</v>
          </cell>
        </row>
        <row r="11">
          <cell r="B11">
            <v>111331</v>
          </cell>
          <cell r="C11" t="str">
            <v>331</v>
          </cell>
          <cell r="D11" t="str">
            <v>Hus- og rengøringsassistenter</v>
          </cell>
          <cell r="E11">
            <v>3793.0209295999998</v>
          </cell>
          <cell r="F11">
            <v>25558.933777900002</v>
          </cell>
          <cell r="G11">
            <v>3701.7668549999999</v>
          </cell>
          <cell r="H11">
            <v>25876.804230900001</v>
          </cell>
          <cell r="I11">
            <v>-2.4058400000000001E-2</v>
          </cell>
          <cell r="J11">
            <v>1.24368E-2</v>
          </cell>
          <cell r="K11">
            <v>101.24367650000001</v>
          </cell>
        </row>
        <row r="12">
          <cell r="B12">
            <v>111341</v>
          </cell>
          <cell r="C12" t="str">
            <v>341</v>
          </cell>
          <cell r="D12" t="str">
            <v>Sygehusportører og serviceassistenter mv.</v>
          </cell>
          <cell r="E12">
            <v>4928.3268490999999</v>
          </cell>
          <cell r="F12">
            <v>27992.752412999998</v>
          </cell>
          <cell r="G12">
            <v>5155.3922628999999</v>
          </cell>
          <cell r="H12">
            <v>28361.4304266</v>
          </cell>
          <cell r="I12">
            <v>4.6073500000000003E-2</v>
          </cell>
          <cell r="J12">
            <v>1.31705E-2</v>
          </cell>
          <cell r="K12">
            <v>101.31704809999999</v>
          </cell>
        </row>
        <row r="13">
          <cell r="B13">
            <v>111401</v>
          </cell>
          <cell r="C13" t="str">
            <v>401</v>
          </cell>
          <cell r="D13" t="str">
            <v>Håndværkere mv.</v>
          </cell>
          <cell r="E13">
            <v>1597.5046357000001</v>
          </cell>
          <cell r="F13">
            <v>34165.810067500002</v>
          </cell>
          <cell r="G13">
            <v>1647.1413597000001</v>
          </cell>
          <cell r="H13">
            <v>35025.4175971</v>
          </cell>
          <cell r="I13">
            <v>3.1071399999999999E-2</v>
          </cell>
          <cell r="J13">
            <v>2.5159899999999999E-2</v>
          </cell>
          <cell r="K13">
            <v>102.5159876</v>
          </cell>
        </row>
        <row r="14">
          <cell r="B14">
            <v>111601</v>
          </cell>
          <cell r="C14" t="str">
            <v>601</v>
          </cell>
          <cell r="D14" t="str">
            <v>Sundhedskartellet</v>
          </cell>
          <cell r="E14">
            <v>48176.700263999999</v>
          </cell>
          <cell r="F14">
            <v>35052.998404799997</v>
          </cell>
          <cell r="G14">
            <v>49977.061978999998</v>
          </cell>
          <cell r="H14">
            <v>35670.414186100003</v>
          </cell>
          <cell r="I14">
            <v>3.737E-2</v>
          </cell>
          <cell r="J14">
            <v>1.7613799999999999E-2</v>
          </cell>
          <cell r="K14">
            <v>101.7613779</v>
          </cell>
        </row>
        <row r="15">
          <cell r="B15">
            <v>131312</v>
          </cell>
          <cell r="C15" t="str">
            <v>312</v>
          </cell>
          <cell r="D15" t="str">
            <v>Overlæger mv.</v>
          </cell>
          <cell r="E15">
            <v>6566.4488198999998</v>
          </cell>
          <cell r="F15">
            <v>83035.054342999996</v>
          </cell>
          <cell r="G15">
            <v>7024.7710141999996</v>
          </cell>
          <cell r="H15">
            <v>85138.861802700005</v>
          </cell>
          <cell r="I15">
            <v>6.9797600000000001E-2</v>
          </cell>
          <cell r="J15">
            <v>2.5336399999999999E-2</v>
          </cell>
          <cell r="K15">
            <v>102.5336377</v>
          </cell>
        </row>
        <row r="16">
          <cell r="B16">
            <v>151000</v>
          </cell>
          <cell r="C16" t="str">
            <v>000</v>
          </cell>
          <cell r="D16" t="str">
            <v>Ej garantiløn</v>
          </cell>
          <cell r="E16">
            <v>12409.7615241</v>
          </cell>
          <cell r="F16">
            <v>37243.3174573</v>
          </cell>
          <cell r="G16">
            <v>13971.3938543</v>
          </cell>
          <cell r="H16">
            <v>38209.527498700001</v>
          </cell>
          <cell r="I16">
            <v>0.12583900000000001</v>
          </cell>
          <cell r="J16">
            <v>2.59432E-2</v>
          </cell>
          <cell r="K16">
            <v>102.59431789999999</v>
          </cell>
        </row>
        <row r="17">
          <cell r="B17">
            <v>151321</v>
          </cell>
          <cell r="C17" t="str">
            <v>321</v>
          </cell>
          <cell r="D17" t="str">
            <v>Social- og sundhedspersonale mv.. basis</v>
          </cell>
          <cell r="E17">
            <v>9244.4652869000001</v>
          </cell>
          <cell r="F17">
            <v>32622.290155399998</v>
          </cell>
          <cell r="G17">
            <v>8702.0410642999996</v>
          </cell>
          <cell r="H17">
            <v>33172.621002499996</v>
          </cell>
          <cell r="I17">
            <v>-5.8675600000000001E-2</v>
          </cell>
          <cell r="J17">
            <v>1.6869800000000001E-2</v>
          </cell>
          <cell r="K17">
            <v>101.686978</v>
          </cell>
        </row>
        <row r="18">
          <cell r="B18" t="str">
            <v>Ialt</v>
          </cell>
          <cell r="E18">
            <v>114905.31928549999</v>
          </cell>
          <cell r="F18">
            <v>37522.042181600002</v>
          </cell>
          <cell r="G18">
            <v>118678.00122190001</v>
          </cell>
          <cell r="H18">
            <v>38441.349956999999</v>
          </cell>
          <cell r="I18">
            <v>3.2833000000000001E-2</v>
          </cell>
          <cell r="J18">
            <v>2.4500500000000001E-2</v>
          </cell>
          <cell r="K18">
            <v>102.45004729999999</v>
          </cell>
        </row>
        <row r="20">
          <cell r="B20" t="str">
            <v>Ekskl. ekstraordinært ansatte og seniorjob</v>
          </cell>
        </row>
      </sheetData>
      <sheetData sheetId="3">
        <row r="2">
          <cell r="B2" t="str">
            <v>GG</v>
          </cell>
          <cell r="C2" t="str">
            <v>GG-tekst</v>
          </cell>
          <cell r="D2" t="str">
            <v xml:space="preserve">Garanti 
nov04 - nov12
INDEX </v>
          </cell>
          <cell r="E2" t="str">
            <v xml:space="preserve">Faktisk 
nov04 - nov12  INDEX </v>
          </cell>
        </row>
        <row r="3">
          <cell r="B3">
            <v>111101</v>
          </cell>
          <cell r="C3" t="str">
            <v>Kontor- og IT-personale mv.</v>
          </cell>
          <cell r="D3">
            <v>123.38077068237293</v>
          </cell>
          <cell r="E3">
            <v>129.83402287555134</v>
          </cell>
        </row>
        <row r="4">
          <cell r="B4">
            <v>111111</v>
          </cell>
          <cell r="C4" t="str">
            <v>Lægesekretærer</v>
          </cell>
          <cell r="D4">
            <v>123.2356544044454</v>
          </cell>
          <cell r="E4">
            <v>126.82114370557267</v>
          </cell>
        </row>
        <row r="5">
          <cell r="B5">
            <v>111121</v>
          </cell>
          <cell r="C5" t="str">
            <v>Speciallærer, socialrådgivere og professionsbachelorer (teknik)</v>
          </cell>
          <cell r="D5">
            <v>123.78745863297765</v>
          </cell>
          <cell r="E5">
            <v>127.7387345873978</v>
          </cell>
        </row>
        <row r="6">
          <cell r="B6">
            <v>111201</v>
          </cell>
          <cell r="C6" t="str">
            <v>Pædagogisk personale mv., basis</v>
          </cell>
          <cell r="D6">
            <v>123.96484161444327</v>
          </cell>
          <cell r="E6">
            <v>129.46821112579536</v>
          </cell>
        </row>
        <row r="7">
          <cell r="B7">
            <v>111202</v>
          </cell>
          <cell r="C7" t="str">
            <v>Pædagogisk personale mv., ledere</v>
          </cell>
          <cell r="D7">
            <v>123.4699749268965</v>
          </cell>
          <cell r="E7">
            <v>132.02718368343321</v>
          </cell>
        </row>
        <row r="8">
          <cell r="B8">
            <v>111211</v>
          </cell>
          <cell r="C8" t="str">
            <v xml:space="preserve">Omsorgs- og pædagogmedhjælpere mv. </v>
          </cell>
          <cell r="D8">
            <v>124.58087530981047</v>
          </cell>
          <cell r="E8">
            <v>131.5612412736057</v>
          </cell>
        </row>
        <row r="9">
          <cell r="B9">
            <v>111311</v>
          </cell>
          <cell r="C9" t="str">
            <v xml:space="preserve">Yngre læger </v>
          </cell>
          <cell r="D9">
            <v>122.76005486025738</v>
          </cell>
          <cell r="E9">
            <v>123.77709889989397</v>
          </cell>
        </row>
        <row r="10">
          <cell r="B10">
            <v>131312</v>
          </cell>
          <cell r="C10" t="str">
            <v>Overlæger mv.</v>
          </cell>
          <cell r="D10">
            <v>124.31288264961074</v>
          </cell>
          <cell r="E10">
            <v>125.21489887198381</v>
          </cell>
        </row>
        <row r="11">
          <cell r="B11">
            <v>151321</v>
          </cell>
          <cell r="C11" t="str">
            <v>Social- og sundhedspersonale mv., basis</v>
          </cell>
          <cell r="D11">
            <v>124.51641696028005</v>
          </cell>
          <cell r="E11">
            <v>131.86986297107458</v>
          </cell>
        </row>
        <row r="12">
          <cell r="B12">
            <v>111322</v>
          </cell>
          <cell r="C12" t="str">
            <v>Social- og sundhedspersonale mv., ledere</v>
          </cell>
          <cell r="D12">
            <v>122.20775476659973</v>
          </cell>
          <cell r="E12">
            <v>134.92316520745987</v>
          </cell>
        </row>
        <row r="13">
          <cell r="B13">
            <v>111331</v>
          </cell>
          <cell r="C13" t="str">
            <v>Hus- og rengøringsassistenter</v>
          </cell>
          <cell r="D13">
            <v>124.46968073805067</v>
          </cell>
          <cell r="E13">
            <v>127.1418836290825</v>
          </cell>
        </row>
        <row r="14">
          <cell r="B14">
            <v>111341</v>
          </cell>
          <cell r="C14" t="str">
            <v>Sygehusportører og serviceassistenter mv.</v>
          </cell>
          <cell r="D14">
            <v>123.25016200965223</v>
          </cell>
          <cell r="E14">
            <v>126.49922147472164</v>
          </cell>
        </row>
        <row r="15">
          <cell r="B15">
            <v>111401</v>
          </cell>
          <cell r="C15" t="str">
            <v>Håndværkere mv.</v>
          </cell>
          <cell r="D15">
            <v>122.95840861077041</v>
          </cell>
          <cell r="E15">
            <v>127.33808045928974</v>
          </cell>
        </row>
        <row r="16">
          <cell r="B16">
            <v>111601</v>
          </cell>
          <cell r="C16" t="str">
            <v xml:space="preserve">Sundhedskartellet,  RLTN / SHK  </v>
          </cell>
          <cell r="D16">
            <v>122.70675473710284</v>
          </cell>
          <cell r="E16">
            <v>126.80865160037847</v>
          </cell>
        </row>
      </sheetData>
      <sheetData sheetId="4">
        <row r="2">
          <cell r="E2" t="str">
            <v>SBG 13</v>
          </cell>
        </row>
        <row r="3">
          <cell r="B3" t="str">
            <v>GG13-15</v>
          </cell>
          <cell r="C3" t="str">
            <v>Gruppe</v>
          </cell>
          <cell r="D3" t="str">
            <v>GG Titel</v>
          </cell>
          <cell r="E3" t="str">
            <v>Fuldtid</v>
          </cell>
          <cell r="F3" t="str">
            <v>Lønsum
Anvendt ved opgørelse  puljemidler</v>
          </cell>
          <cell r="G3" t="str">
            <v xml:space="preserve">Centrale lønmidler </v>
          </cell>
          <cell r="H3" t="str">
            <v>Midler/
 lønsum</v>
          </cell>
        </row>
        <row r="4">
          <cell r="B4">
            <v>111101</v>
          </cell>
          <cell r="C4" t="str">
            <v>101</v>
          </cell>
          <cell r="D4" t="str">
            <v>Kontor- og IT-personale mv.</v>
          </cell>
          <cell r="E4">
            <v>5758.476904139</v>
          </cell>
          <cell r="F4">
            <v>2345576702.1350822</v>
          </cell>
          <cell r="G4">
            <v>1070000</v>
          </cell>
          <cell r="H4">
            <v>4.5617779159642187E-4</v>
          </cell>
        </row>
        <row r="5">
          <cell r="B5">
            <v>111111</v>
          </cell>
          <cell r="C5" t="str">
            <v>111</v>
          </cell>
          <cell r="D5" t="str">
            <v>Lægesekretærer</v>
          </cell>
          <cell r="E5">
            <v>8085.2255227080004</v>
          </cell>
          <cell r="F5">
            <v>3083110563.5895329</v>
          </cell>
          <cell r="G5">
            <v>4859999.9999999991</v>
          </cell>
          <cell r="H5">
            <v>1.5763301055093239E-3</v>
          </cell>
        </row>
        <row r="6">
          <cell r="B6">
            <v>111121</v>
          </cell>
          <cell r="C6" t="str">
            <v>121</v>
          </cell>
          <cell r="D6" t="str">
            <v>Speciallærere, socialrådgivere og professionsbachelorer (teknik)</v>
          </cell>
          <cell r="E6">
            <v>1430.705033207</v>
          </cell>
          <cell r="F6">
            <v>693749594.02524459</v>
          </cell>
          <cell r="G6">
            <v>4480000</v>
          </cell>
          <cell r="H6">
            <v>6.4576614366090414E-3</v>
          </cell>
        </row>
        <row r="7">
          <cell r="B7">
            <v>111201</v>
          </cell>
          <cell r="C7" t="str">
            <v>201</v>
          </cell>
          <cell r="D7" t="str">
            <v>Pædagogisk personale mv., basis</v>
          </cell>
          <cell r="E7">
            <v>3381.472088639</v>
          </cell>
          <cell r="F7">
            <v>1366726518.4971316</v>
          </cell>
          <cell r="G7">
            <v>2380000</v>
          </cell>
          <cell r="H7">
            <v>1.741387152286381E-3</v>
          </cell>
        </row>
        <row r="8">
          <cell r="B8">
            <v>111202</v>
          </cell>
          <cell r="C8" t="str">
            <v>202</v>
          </cell>
          <cell r="D8" t="str">
            <v>Pædagogisk personale mv., ledere</v>
          </cell>
          <cell r="E8">
            <v>444.53537596299998</v>
          </cell>
          <cell r="F8">
            <v>226686802.62725836</v>
          </cell>
          <cell r="G8">
            <v>2380000</v>
          </cell>
          <cell r="H8">
            <v>1.0499067314092562E-2</v>
          </cell>
        </row>
        <row r="9">
          <cell r="B9">
            <v>111211</v>
          </cell>
          <cell r="C9" t="str">
            <v>211</v>
          </cell>
          <cell r="D9" t="str">
            <v xml:space="preserve">Omsorgs- og pædagogmedhjælpere mv. </v>
          </cell>
          <cell r="E9">
            <v>2256.7871977700001</v>
          </cell>
          <cell r="F9">
            <v>750063118.65790343</v>
          </cell>
          <cell r="G9">
            <v>1930000</v>
          </cell>
          <cell r="H9">
            <v>2.5731167844292506E-3</v>
          </cell>
        </row>
        <row r="10">
          <cell r="B10">
            <v>111311</v>
          </cell>
          <cell r="C10" t="str">
            <v>311</v>
          </cell>
          <cell r="D10" t="str">
            <v xml:space="preserve">Yngre læger </v>
          </cell>
          <cell r="E10">
            <v>7211.9446951700002</v>
          </cell>
          <cell r="F10">
            <v>4252426115.5307522</v>
          </cell>
          <cell r="G10">
            <v>11180000</v>
          </cell>
          <cell r="H10">
            <v>2.6290874188662078E-3</v>
          </cell>
        </row>
        <row r="11">
          <cell r="B11">
            <v>111322</v>
          </cell>
          <cell r="C11" t="str">
            <v>322</v>
          </cell>
          <cell r="D11" t="str">
            <v>Social- og sundhedspersonale mv., ledere</v>
          </cell>
          <cell r="E11">
            <v>371.02501944199997</v>
          </cell>
          <cell r="F11">
            <v>170610631.82090446</v>
          </cell>
          <cell r="G11">
            <v>410000.00000000006</v>
          </cell>
          <cell r="H11">
            <v>2.4031327685978586E-3</v>
          </cell>
        </row>
        <row r="12">
          <cell r="B12">
            <v>111331</v>
          </cell>
          <cell r="C12" t="str">
            <v>331</v>
          </cell>
          <cell r="D12" t="str">
            <v>Hus- og rengøringsassistenter</v>
          </cell>
          <cell r="E12">
            <v>4143.1896362469997</v>
          </cell>
          <cell r="F12">
            <v>1276833069.1259339</v>
          </cell>
          <cell r="G12">
            <v>3030000</v>
          </cell>
          <cell r="H12">
            <v>2.3730588385169333E-3</v>
          </cell>
        </row>
        <row r="13">
          <cell r="B13">
            <v>111341</v>
          </cell>
          <cell r="C13" t="str">
            <v>341</v>
          </cell>
          <cell r="D13" t="str">
            <v>Sygehusportører og serviceassistenter mv.</v>
          </cell>
          <cell r="E13">
            <v>5120.1794047909998</v>
          </cell>
          <cell r="F13">
            <v>1742419120.8909097</v>
          </cell>
          <cell r="G13">
            <v>3949999.9999999991</v>
          </cell>
          <cell r="H13">
            <v>2.2669631850575308E-3</v>
          </cell>
        </row>
        <row r="14">
          <cell r="B14">
            <v>111401</v>
          </cell>
          <cell r="C14" t="str">
            <v>401</v>
          </cell>
          <cell r="D14" t="str">
            <v>Håndværkere mv.</v>
          </cell>
          <cell r="E14">
            <v>1640.3584490989999</v>
          </cell>
          <cell r="F14">
            <v>684469435.31949604</v>
          </cell>
          <cell r="G14">
            <v>1410000.0000000002</v>
          </cell>
          <cell r="H14">
            <v>2.0599897193975384E-3</v>
          </cell>
        </row>
        <row r="15">
          <cell r="B15">
            <v>111601</v>
          </cell>
          <cell r="C15" t="str">
            <v>601</v>
          </cell>
          <cell r="D15" t="str">
            <v>Sundhedskartellet</v>
          </cell>
          <cell r="E15">
            <v>48695.537123611997</v>
          </cell>
          <cell r="F15">
            <v>20945366176.977165</v>
          </cell>
          <cell r="G15">
            <v>41430000</v>
          </cell>
          <cell r="H15">
            <v>1.9780031368245659E-3</v>
          </cell>
        </row>
        <row r="16">
          <cell r="B16">
            <v>131312</v>
          </cell>
          <cell r="C16" t="str">
            <v>312</v>
          </cell>
          <cell r="D16" t="str">
            <v>Overlæger mv.</v>
          </cell>
          <cell r="E16">
            <v>6468.4124117769998</v>
          </cell>
          <cell r="F16">
            <v>6495261622.5341578</v>
          </cell>
          <cell r="G16">
            <v>16740000.000000002</v>
          </cell>
          <cell r="H16">
            <v>2.5772633918122009E-3</v>
          </cell>
        </row>
        <row r="17">
          <cell r="B17">
            <v>151321</v>
          </cell>
          <cell r="C17" t="str">
            <v>321</v>
          </cell>
          <cell r="D17" t="str">
            <v>Social- og sundhedspersonale mv., basis</v>
          </cell>
          <cell r="E17">
            <v>9769.2719706499993</v>
          </cell>
          <cell r="F17">
            <v>3915161823.8478675</v>
          </cell>
          <cell r="G17">
            <v>11100000.000000002</v>
          </cell>
          <cell r="H17">
            <v>2.8351318539091164E-3</v>
          </cell>
        </row>
      </sheetData>
      <sheetData sheetId="5">
        <row r="1">
          <cell r="B1" t="str">
            <v>GG</v>
          </cell>
          <cell r="C1" t="str">
            <v>Ovk.
område</v>
          </cell>
          <cell r="D1" t="str">
            <v>Sortnr.</v>
          </cell>
          <cell r="E1" t="str">
            <v>Titel</v>
          </cell>
        </row>
        <row r="2">
          <cell r="B2">
            <v>111101</v>
          </cell>
          <cell r="C2" t="str">
            <v>1</v>
          </cell>
          <cell r="D2" t="str">
            <v>01</v>
          </cell>
          <cell r="E2" t="str">
            <v>Kontor- og IT-personale mv.</v>
          </cell>
        </row>
        <row r="3">
          <cell r="B3">
            <v>111111</v>
          </cell>
          <cell r="C3" t="str">
            <v>1</v>
          </cell>
          <cell r="D3" t="str">
            <v>11</v>
          </cell>
          <cell r="E3" t="str">
            <v>Lægesekretærer</v>
          </cell>
        </row>
        <row r="4">
          <cell r="B4">
            <v>111121</v>
          </cell>
          <cell r="C4" t="str">
            <v>1</v>
          </cell>
          <cell r="D4" t="str">
            <v>21</v>
          </cell>
          <cell r="E4" t="str">
            <v>Speciallærere, socialrådgivere og professionsbachelorer (teknik)</v>
          </cell>
        </row>
        <row r="5">
          <cell r="B5">
            <v>111201</v>
          </cell>
          <cell r="C5" t="str">
            <v>2</v>
          </cell>
          <cell r="D5" t="str">
            <v>01</v>
          </cell>
          <cell r="E5" t="str">
            <v>Pædagogisk personale mv., basis</v>
          </cell>
        </row>
        <row r="6">
          <cell r="B6">
            <v>111202</v>
          </cell>
          <cell r="C6" t="str">
            <v>2</v>
          </cell>
          <cell r="D6" t="str">
            <v>02</v>
          </cell>
          <cell r="E6" t="str">
            <v>Pædagogisk personale mv., ledere</v>
          </cell>
        </row>
        <row r="7">
          <cell r="B7">
            <v>111211</v>
          </cell>
          <cell r="C7" t="str">
            <v>2</v>
          </cell>
          <cell r="D7" t="str">
            <v>11</v>
          </cell>
          <cell r="E7" t="str">
            <v xml:space="preserve">Omsorgs- og pædagogmedhjælpere mv. </v>
          </cell>
        </row>
        <row r="8">
          <cell r="B8">
            <v>111311</v>
          </cell>
          <cell r="C8" t="str">
            <v>3</v>
          </cell>
          <cell r="D8" t="str">
            <v>11</v>
          </cell>
          <cell r="E8" t="str">
            <v xml:space="preserve">Yngre læger </v>
          </cell>
        </row>
        <row r="9">
          <cell r="B9">
            <v>131312</v>
          </cell>
          <cell r="C9" t="str">
            <v>3</v>
          </cell>
          <cell r="D9" t="str">
            <v>12</v>
          </cell>
          <cell r="E9" t="str">
            <v>Overlæger mv.</v>
          </cell>
        </row>
        <row r="10">
          <cell r="B10">
            <v>151321</v>
          </cell>
          <cell r="C10" t="str">
            <v>3</v>
          </cell>
          <cell r="D10" t="str">
            <v>21</v>
          </cell>
          <cell r="E10" t="str">
            <v>Social- og sundhedspersonale mv., basis</v>
          </cell>
        </row>
        <row r="11">
          <cell r="B11">
            <v>111322</v>
          </cell>
          <cell r="C11" t="str">
            <v>3</v>
          </cell>
          <cell r="D11" t="str">
            <v>22</v>
          </cell>
          <cell r="E11" t="str">
            <v>Social- og sundhedspersonale mv., ledere</v>
          </cell>
        </row>
        <row r="12">
          <cell r="B12">
            <v>111331</v>
          </cell>
          <cell r="C12" t="str">
            <v>3</v>
          </cell>
          <cell r="D12" t="str">
            <v>31</v>
          </cell>
          <cell r="E12" t="str">
            <v>Hus- og rengøringsassistenter</v>
          </cell>
        </row>
        <row r="13">
          <cell r="B13">
            <v>111341</v>
          </cell>
          <cell r="C13" t="str">
            <v>3</v>
          </cell>
          <cell r="D13" t="str">
            <v>41</v>
          </cell>
          <cell r="E13" t="str">
            <v>Sygehusportører og serviceassistenter mv.</v>
          </cell>
        </row>
        <row r="14">
          <cell r="B14">
            <v>111401</v>
          </cell>
          <cell r="C14" t="str">
            <v>4</v>
          </cell>
          <cell r="D14" t="str">
            <v>01</v>
          </cell>
          <cell r="E14" t="str">
            <v>Håndværkere mv.</v>
          </cell>
        </row>
        <row r="15">
          <cell r="B15">
            <v>111601</v>
          </cell>
          <cell r="C15" t="str">
            <v>6</v>
          </cell>
          <cell r="D15" t="str">
            <v>01</v>
          </cell>
          <cell r="E15" t="str">
            <v>Sundhedskartellet</v>
          </cell>
        </row>
        <row r="17">
          <cell r="B17">
            <v>151000</v>
          </cell>
          <cell r="C17" t="str">
            <v>0</v>
          </cell>
          <cell r="D17" t="str">
            <v>00</v>
          </cell>
          <cell r="E17" t="str">
            <v>Ej garantiløn</v>
          </cell>
        </row>
        <row r="19">
          <cell r="D19" t="str">
            <v>Ovk.omr</v>
          </cell>
        </row>
        <row r="20">
          <cell r="B20" t="str">
            <v xml:space="preserve"> </v>
          </cell>
          <cell r="D20" t="str">
            <v>1 - 5</v>
          </cell>
          <cell r="E20" t="str">
            <v>KTO</v>
          </cell>
        </row>
        <row r="21">
          <cell r="D21">
            <v>6</v>
          </cell>
          <cell r="E21" t="str">
            <v>SHK</v>
          </cell>
        </row>
        <row r="22">
          <cell r="D22">
            <v>0</v>
          </cell>
          <cell r="E22" t="str">
            <v>EJ Garanti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Normal="100" workbookViewId="0">
      <selection activeCell="Q1" sqref="Q1"/>
    </sheetView>
  </sheetViews>
  <sheetFormatPr defaultRowHeight="15" x14ac:dyDescent="0.25"/>
  <cols>
    <col min="1" max="1" width="7" style="101" bestFit="1" customWidth="1"/>
    <col min="2" max="2" width="34.5703125" style="102" bestFit="1" customWidth="1"/>
    <col min="3" max="3" width="8.7109375" style="101" bestFit="1" customWidth="1"/>
    <col min="4" max="4" width="10.28515625" style="101" bestFit="1" customWidth="1"/>
    <col min="5" max="5" width="9.85546875" style="101" bestFit="1" customWidth="1"/>
    <col min="6" max="6" width="10.140625" style="101" bestFit="1" customWidth="1"/>
    <col min="7" max="7" width="8.7109375" style="101" bestFit="1" customWidth="1"/>
    <col min="8" max="8" width="9.85546875" style="101" bestFit="1" customWidth="1"/>
    <col min="9" max="9" width="13.42578125" style="101" bestFit="1" customWidth="1"/>
    <col min="10" max="10" width="10.140625" style="101" bestFit="1" customWidth="1"/>
    <col min="11" max="11" width="12.140625" style="101" bestFit="1" customWidth="1"/>
    <col min="12" max="12" width="9" style="101" bestFit="1" customWidth="1"/>
    <col min="13" max="13" width="7.42578125" style="101" bestFit="1" customWidth="1"/>
    <col min="14" max="14" width="10.5703125" style="101" bestFit="1" customWidth="1"/>
    <col min="15" max="15" width="5.7109375" style="101" bestFit="1" customWidth="1"/>
    <col min="16" max="16" width="11.140625" style="101" bestFit="1" customWidth="1"/>
    <col min="17" max="17" width="9.140625" style="102" customWidth="1"/>
    <col min="18" max="18" width="21.7109375" style="76" bestFit="1" customWidth="1"/>
    <col min="19" max="22" width="8.7109375" style="76" bestFit="1" customWidth="1"/>
    <col min="23" max="23" width="4.5703125" style="76" bestFit="1" customWidth="1"/>
    <col min="24" max="16384" width="9.140625" style="102"/>
  </cols>
  <sheetData>
    <row r="1" spans="1:23" s="3" customFormat="1" ht="21" customHeight="1" thickTop="1" x14ac:dyDescent="0.2">
      <c r="A1" s="1"/>
      <c r="B1" s="1"/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8"/>
      <c r="M1" s="106" t="s">
        <v>1</v>
      </c>
      <c r="N1" s="107"/>
      <c r="O1" s="108"/>
      <c r="P1" s="2"/>
      <c r="Q1" s="2"/>
    </row>
    <row r="2" spans="1:23" s="3" customFormat="1" ht="14.25" customHeight="1" thickBot="1" x14ac:dyDescent="0.25">
      <c r="A2" s="1"/>
      <c r="B2" s="1"/>
      <c r="C2" s="4">
        <v>41214</v>
      </c>
      <c r="D2" s="5">
        <v>41364</v>
      </c>
      <c r="E2" s="6" t="s">
        <v>2</v>
      </c>
      <c r="F2" s="6" t="s">
        <v>3</v>
      </c>
      <c r="G2" s="6" t="s">
        <v>3</v>
      </c>
      <c r="H2" s="6" t="s">
        <v>4</v>
      </c>
      <c r="I2" s="6" t="s">
        <v>4</v>
      </c>
      <c r="J2" s="6" t="s">
        <v>5</v>
      </c>
      <c r="K2" s="7" t="s">
        <v>5</v>
      </c>
      <c r="L2" s="8">
        <v>41944</v>
      </c>
      <c r="M2" s="9" t="s">
        <v>6</v>
      </c>
      <c r="N2" s="10" t="s">
        <v>7</v>
      </c>
      <c r="O2" s="11" t="s">
        <v>6</v>
      </c>
      <c r="P2" s="2"/>
    </row>
    <row r="3" spans="1:23" s="3" customFormat="1" ht="44.25" customHeight="1" thickTop="1" x14ac:dyDescent="0.2">
      <c r="A3" s="12" t="s">
        <v>8</v>
      </c>
      <c r="B3" s="13" t="s">
        <v>9</v>
      </c>
      <c r="C3" s="14" t="s">
        <v>10</v>
      </c>
      <c r="D3" s="15" t="s">
        <v>11</v>
      </c>
      <c r="E3" s="16" t="s">
        <v>12</v>
      </c>
      <c r="F3" s="16" t="s">
        <v>13</v>
      </c>
      <c r="G3" s="16" t="s">
        <v>14</v>
      </c>
      <c r="H3" s="16" t="s">
        <v>15</v>
      </c>
      <c r="I3" s="16" t="s">
        <v>16</v>
      </c>
      <c r="J3" s="16" t="s">
        <v>17</v>
      </c>
      <c r="K3" s="17" t="s">
        <v>18</v>
      </c>
      <c r="L3" s="18" t="s">
        <v>19</v>
      </c>
      <c r="M3" s="19" t="s">
        <v>20</v>
      </c>
      <c r="N3" s="20" t="s">
        <v>21</v>
      </c>
      <c r="O3" s="21" t="s">
        <v>22</v>
      </c>
      <c r="P3" s="22" t="s">
        <v>23</v>
      </c>
      <c r="Q3" s="23"/>
    </row>
    <row r="4" spans="1:23" s="34" customFormat="1" ht="15" customHeight="1" x14ac:dyDescent="0.2">
      <c r="A4" s="24"/>
      <c r="B4" s="25" t="s">
        <v>24</v>
      </c>
      <c r="C4" s="26"/>
      <c r="D4" s="27"/>
      <c r="E4" s="28">
        <v>5.0000000000000001E-3</v>
      </c>
      <c r="F4" s="28">
        <v>6.0000000000000001E-3</v>
      </c>
      <c r="G4" s="28">
        <v>-4.5999999999999999E-3</v>
      </c>
      <c r="H4" s="28">
        <v>5.0000000000000001E-3</v>
      </c>
      <c r="I4" s="28">
        <f>VLOOKUP(A5,'[1]Lønsummer og puljemidler'!B:H,7,0)</f>
        <v>4.5617779159642187E-4</v>
      </c>
      <c r="J4" s="28">
        <v>3.7000000000000002E-3</v>
      </c>
      <c r="K4" s="29">
        <v>3.5000000000000001E-3</v>
      </c>
      <c r="L4" s="30"/>
      <c r="M4" s="26"/>
      <c r="N4" s="31"/>
      <c r="O4" s="32"/>
      <c r="P4" s="33"/>
      <c r="R4" s="3"/>
      <c r="S4" s="3"/>
      <c r="T4" s="3"/>
      <c r="U4" s="3"/>
      <c r="V4" s="3"/>
      <c r="W4" s="3"/>
    </row>
    <row r="5" spans="1:23" s="34" customFormat="1" ht="15" customHeight="1" x14ac:dyDescent="0.2">
      <c r="A5" s="35">
        <v>111101</v>
      </c>
      <c r="B5" s="36" t="str">
        <f>VLOOKUP(A5,'[1]GG og Titel'!B:E,4,0)</f>
        <v>Kontor- og IT-personale mv.</v>
      </c>
      <c r="C5" s="37">
        <f>VLOOKUP(A5,'[1]INDEX nov 12'!B:E,3,0)</f>
        <v>123.38077068237293</v>
      </c>
      <c r="D5" s="38">
        <v>100</v>
      </c>
      <c r="E5" s="39">
        <f>D5+(E4*D5)</f>
        <v>100.5</v>
      </c>
      <c r="F5" s="39">
        <f>E5+(F4*D5)</f>
        <v>101.1</v>
      </c>
      <c r="G5" s="39">
        <f>F5+(F5*G4)</f>
        <v>100.63494</v>
      </c>
      <c r="H5" s="39">
        <f>G5+(H4*D5)</f>
        <v>101.13494</v>
      </c>
      <c r="I5" s="39">
        <f>H5+(I4*D5)</f>
        <v>101.18055777915964</v>
      </c>
      <c r="J5" s="39">
        <f>I5+(J4*D5)</f>
        <v>101.55055777915965</v>
      </c>
      <c r="K5" s="40">
        <f>J5+(J5*K4)</f>
        <v>101.90598473138671</v>
      </c>
      <c r="L5" s="41">
        <f>(K5*C5)/100</f>
        <v>125.73238933304621</v>
      </c>
      <c r="M5" s="42">
        <f>VLOOKUP(A5,'[1]INDEX nov 12'!B:E,4,0)</f>
        <v>129.83402287555134</v>
      </c>
      <c r="N5" s="43">
        <f>VLOOKUP(A5,'[1]Lønudvik 12 - 14'!B:K,10,0)</f>
        <v>103.26435499999999</v>
      </c>
      <c r="O5" s="44">
        <f>(M5*N5)/100</f>
        <v>134.07226629299055</v>
      </c>
      <c r="P5" s="45">
        <f>O5-L5</f>
        <v>8.3398769599443341</v>
      </c>
      <c r="R5" s="46" t="s">
        <v>25</v>
      </c>
      <c r="S5" s="47"/>
      <c r="T5" s="47"/>
      <c r="U5" s="47"/>
      <c r="V5" s="47"/>
      <c r="W5" s="47"/>
    </row>
    <row r="6" spans="1:23" s="34" customFormat="1" ht="15" customHeight="1" x14ac:dyDescent="0.2">
      <c r="A6" s="48"/>
      <c r="B6" s="49" t="s">
        <v>24</v>
      </c>
      <c r="C6" s="50"/>
      <c r="D6" s="51"/>
      <c r="E6" s="52">
        <v>5.0000000000000001E-3</v>
      </c>
      <c r="F6" s="52">
        <v>6.0000000000000001E-3</v>
      </c>
      <c r="G6" s="52">
        <v>-4.5999999999999999E-3</v>
      </c>
      <c r="H6" s="52">
        <v>5.0000000000000001E-3</v>
      </c>
      <c r="I6" s="52">
        <f>VLOOKUP(A7,'[1]Lønsummer og puljemidler'!B:H,7,0)</f>
        <v>1.5763301055093239E-3</v>
      </c>
      <c r="J6" s="52">
        <v>3.7000000000000002E-3</v>
      </c>
      <c r="K6" s="53">
        <v>3.5000000000000001E-3</v>
      </c>
      <c r="L6" s="54"/>
      <c r="M6" s="50"/>
      <c r="N6" s="55"/>
      <c r="O6" s="56"/>
      <c r="P6" s="57"/>
      <c r="R6" s="58" t="s">
        <v>26</v>
      </c>
      <c r="S6" s="59" t="s">
        <v>2</v>
      </c>
      <c r="T6" s="59" t="s">
        <v>27</v>
      </c>
      <c r="U6" s="59" t="s">
        <v>28</v>
      </c>
      <c r="V6" s="59" t="s">
        <v>29</v>
      </c>
      <c r="W6" s="59" t="s">
        <v>30</v>
      </c>
    </row>
    <row r="7" spans="1:23" s="34" customFormat="1" ht="15" customHeight="1" x14ac:dyDescent="0.2">
      <c r="A7" s="60">
        <v>111111</v>
      </c>
      <c r="B7" s="61" t="str">
        <f>VLOOKUP(A7,'[1]GG og Titel'!B:E,4,0)</f>
        <v>Lægesekretærer</v>
      </c>
      <c r="C7" s="62">
        <f>VLOOKUP(A7,'[1]INDEX nov 12'!B:E,3,0)</f>
        <v>123.2356544044454</v>
      </c>
      <c r="D7" s="63">
        <v>100</v>
      </c>
      <c r="E7" s="64">
        <f>D7+(E6*D7)</f>
        <v>100.5</v>
      </c>
      <c r="F7" s="64">
        <f>E7+(F6*D7)</f>
        <v>101.1</v>
      </c>
      <c r="G7" s="64">
        <f>F7+(F7*G6)</f>
        <v>100.63494</v>
      </c>
      <c r="H7" s="64">
        <f>G7+(H6*D7)</f>
        <v>101.13494</v>
      </c>
      <c r="I7" s="64">
        <f>H7+(I6*D7)</f>
        <v>101.29257301055094</v>
      </c>
      <c r="J7" s="64">
        <f>I7+(J6*D7)</f>
        <v>101.66257301055094</v>
      </c>
      <c r="K7" s="65">
        <f>J7+(J7*K6)</f>
        <v>102.01839201608787</v>
      </c>
      <c r="L7" s="66">
        <f>(K7*C7)/100</f>
        <v>125.72303301391838</v>
      </c>
      <c r="M7" s="67">
        <f>VLOOKUP(A7,'[1]INDEX nov 12'!B:E,4,0)</f>
        <v>126.82114370557267</v>
      </c>
      <c r="N7" s="68">
        <f>VLOOKUP(A7,'[1]Lønudvik 12 - 14'!B:K,10,0)</f>
        <v>101.9065406</v>
      </c>
      <c r="O7" s="69">
        <f>(M7*N7)/100</f>
        <v>129.23904029970376</v>
      </c>
      <c r="P7" s="45">
        <f>O7-L7</f>
        <v>3.5160072857853777</v>
      </c>
      <c r="R7" s="58" t="s">
        <v>31</v>
      </c>
      <c r="S7" s="109" t="s">
        <v>32</v>
      </c>
      <c r="T7" s="109"/>
      <c r="U7" s="109"/>
      <c r="V7" s="109"/>
      <c r="W7" s="109"/>
    </row>
    <row r="8" spans="1:23" s="34" customFormat="1" ht="15" customHeight="1" x14ac:dyDescent="0.2">
      <c r="A8" s="24"/>
      <c r="B8" s="25" t="s">
        <v>24</v>
      </c>
      <c r="C8" s="26"/>
      <c r="D8" s="27"/>
      <c r="E8" s="28">
        <v>5.0000000000000001E-3</v>
      </c>
      <c r="F8" s="28">
        <v>6.0000000000000001E-3</v>
      </c>
      <c r="G8" s="28">
        <v>-4.5999999999999999E-3</v>
      </c>
      <c r="H8" s="28">
        <v>5.0000000000000001E-3</v>
      </c>
      <c r="I8" s="28">
        <f>VLOOKUP(A9,'[1]Lønsummer og puljemidler'!B:H,7,0)</f>
        <v>6.4576614366090414E-3</v>
      </c>
      <c r="J8" s="28">
        <v>3.7000000000000002E-3</v>
      </c>
      <c r="K8" s="29">
        <v>3.5000000000000001E-3</v>
      </c>
      <c r="L8" s="30"/>
      <c r="M8" s="26"/>
      <c r="N8" s="31"/>
      <c r="O8" s="32"/>
      <c r="P8" s="33"/>
      <c r="R8" s="70" t="s">
        <v>33</v>
      </c>
      <c r="S8" s="71">
        <v>0.5</v>
      </c>
      <c r="T8" s="71">
        <v>0.6</v>
      </c>
      <c r="U8" s="71">
        <v>0.5</v>
      </c>
      <c r="V8" s="71">
        <v>0.37</v>
      </c>
      <c r="W8" s="71">
        <f>SUM(S8:V8)</f>
        <v>1.9700000000000002</v>
      </c>
    </row>
    <row r="9" spans="1:23" s="34" customFormat="1" ht="24" x14ac:dyDescent="0.2">
      <c r="A9" s="35">
        <v>111121</v>
      </c>
      <c r="B9" s="36" t="str">
        <f>VLOOKUP(A9,'[1]GG og Titel'!B:E,4,0)</f>
        <v>Speciallærere, socialrådgivere og professionsbachelorer (teknik)</v>
      </c>
      <c r="C9" s="37">
        <f>VLOOKUP(A9,'[1]INDEX nov 12'!B:E,3,0)</f>
        <v>123.78745863297765</v>
      </c>
      <c r="D9" s="38">
        <v>100</v>
      </c>
      <c r="E9" s="39">
        <f>D9+(E8*D9)</f>
        <v>100.5</v>
      </c>
      <c r="F9" s="39">
        <f>E9+(F8*D9)</f>
        <v>101.1</v>
      </c>
      <c r="G9" s="39">
        <f>F9+(F9*G8)</f>
        <v>100.63494</v>
      </c>
      <c r="H9" s="39">
        <f>G9+(H8*D9)</f>
        <v>101.13494</v>
      </c>
      <c r="I9" s="39">
        <f>H9+(I8*D9)</f>
        <v>101.78070614366091</v>
      </c>
      <c r="J9" s="39">
        <f>I9+(J8*D9)</f>
        <v>102.15070614366091</v>
      </c>
      <c r="K9" s="40">
        <f>J9+(J9*K8)</f>
        <v>102.50823361516373</v>
      </c>
      <c r="L9" s="41">
        <f>(K9*C9)/100</f>
        <v>126.89233728176688</v>
      </c>
      <c r="M9" s="42">
        <f>VLOOKUP(A9,'[1]INDEX nov 12'!B:E,4,0)</f>
        <v>127.7387345873978</v>
      </c>
      <c r="N9" s="43">
        <f>VLOOKUP(A9,'[1]Lønudvik 12 - 14'!B:K,10,0)</f>
        <v>102.6322401</v>
      </c>
      <c r="O9" s="44">
        <f>(M9*N9)/100</f>
        <v>131.10112478243985</v>
      </c>
      <c r="P9" s="45">
        <f>O9-L9</f>
        <v>4.2087875006729689</v>
      </c>
      <c r="R9" s="72" t="s">
        <v>34</v>
      </c>
      <c r="S9" s="71"/>
      <c r="T9" s="71">
        <v>-0.46</v>
      </c>
      <c r="U9" s="71"/>
      <c r="V9" s="73">
        <v>0.35</v>
      </c>
      <c r="W9" s="71">
        <f>SUM(S9:V9)</f>
        <v>-0.11000000000000004</v>
      </c>
    </row>
    <row r="10" spans="1:23" s="34" customFormat="1" ht="15" customHeight="1" x14ac:dyDescent="0.2">
      <c r="A10" s="48"/>
      <c r="B10" s="49" t="s">
        <v>24</v>
      </c>
      <c r="C10" s="50"/>
      <c r="D10" s="51"/>
      <c r="E10" s="52">
        <v>5.0000000000000001E-3</v>
      </c>
      <c r="F10" s="52">
        <v>6.0000000000000001E-3</v>
      </c>
      <c r="G10" s="52">
        <v>-4.5999999999999999E-3</v>
      </c>
      <c r="H10" s="52">
        <v>5.0000000000000001E-3</v>
      </c>
      <c r="I10" s="52">
        <f>VLOOKUP(A11,'[1]Lønsummer og puljemidler'!B:H,7,0)</f>
        <v>1.741387152286381E-3</v>
      </c>
      <c r="J10" s="52">
        <v>3.7000000000000002E-3</v>
      </c>
      <c r="K10" s="53">
        <v>3.5000000000000001E-3</v>
      </c>
      <c r="L10" s="54"/>
      <c r="M10" s="50"/>
      <c r="N10" s="55"/>
      <c r="O10" s="56"/>
      <c r="P10" s="57"/>
      <c r="R10" s="3"/>
      <c r="S10" s="3"/>
      <c r="T10" s="3"/>
      <c r="U10" s="3"/>
      <c r="V10" s="3"/>
      <c r="W10" s="3"/>
    </row>
    <row r="11" spans="1:23" s="34" customFormat="1" ht="15" customHeight="1" x14ac:dyDescent="0.2">
      <c r="A11" s="60">
        <v>111201</v>
      </c>
      <c r="B11" s="61" t="str">
        <f>VLOOKUP(A11,'[1]GG og Titel'!B:E,4,0)</f>
        <v>Pædagogisk personale mv., basis</v>
      </c>
      <c r="C11" s="62">
        <f>VLOOKUP(A11,'[1]INDEX nov 12'!B:E,3,0)</f>
        <v>123.96484161444327</v>
      </c>
      <c r="D11" s="63">
        <v>100</v>
      </c>
      <c r="E11" s="74">
        <f>D11+(E10*D11)</f>
        <v>100.5</v>
      </c>
      <c r="F11" s="74">
        <f>E11+(F10*D11)</f>
        <v>101.1</v>
      </c>
      <c r="G11" s="74">
        <f>F11+(F11*G10)</f>
        <v>100.63494</v>
      </c>
      <c r="H11" s="74">
        <f>G11+(H10*D11)</f>
        <v>101.13494</v>
      </c>
      <c r="I11" s="64">
        <f>H11+(I10*D11)</f>
        <v>101.30907871522864</v>
      </c>
      <c r="J11" s="64">
        <f>I11+(J10*D11)</f>
        <v>101.67907871522864</v>
      </c>
      <c r="K11" s="75">
        <f>J11+(J11*K10)</f>
        <v>102.03495549073195</v>
      </c>
      <c r="L11" s="66">
        <f>(K11*C11)/100</f>
        <v>126.48747096545354</v>
      </c>
      <c r="M11" s="67">
        <f>VLOOKUP(A11,'[1]INDEX nov 12'!B:E,4,0)</f>
        <v>129.46821112579536</v>
      </c>
      <c r="N11" s="68">
        <f>VLOOKUP(A11,'[1]Lønudvik 12 - 14'!B:K,10,0)</f>
        <v>101.49220579999999</v>
      </c>
      <c r="O11" s="69">
        <f>(M11*N11)/100</f>
        <v>131.4001432813707</v>
      </c>
      <c r="P11" s="45">
        <f>O11-L11</f>
        <v>4.9126723159171632</v>
      </c>
      <c r="R11" s="3"/>
      <c r="S11" s="3"/>
      <c r="T11" s="3"/>
      <c r="U11" s="3"/>
      <c r="V11" s="3"/>
      <c r="W11" s="3"/>
    </row>
    <row r="12" spans="1:23" s="34" customFormat="1" ht="15" customHeight="1" x14ac:dyDescent="0.2">
      <c r="A12" s="24"/>
      <c r="B12" s="25" t="s">
        <v>24</v>
      </c>
      <c r="C12" s="26"/>
      <c r="D12" s="27"/>
      <c r="E12" s="28">
        <v>5.0000000000000001E-3</v>
      </c>
      <c r="F12" s="28">
        <v>6.0000000000000001E-3</v>
      </c>
      <c r="G12" s="28">
        <v>-4.5999999999999999E-3</v>
      </c>
      <c r="H12" s="28">
        <v>5.0000000000000001E-3</v>
      </c>
      <c r="I12" s="28">
        <f>VLOOKUP(A13,'[1]Lønsummer og puljemidler'!B:H,7,0)</f>
        <v>1.0499067314092562E-2</v>
      </c>
      <c r="J12" s="28">
        <v>3.7000000000000002E-3</v>
      </c>
      <c r="K12" s="29">
        <v>3.5000000000000001E-3</v>
      </c>
      <c r="L12" s="30"/>
      <c r="M12" s="26"/>
      <c r="N12" s="31"/>
      <c r="O12" s="32"/>
      <c r="P12" s="33"/>
      <c r="R12" s="3"/>
      <c r="S12" s="3"/>
      <c r="T12" s="3"/>
      <c r="U12" s="3"/>
      <c r="V12" s="3"/>
      <c r="W12" s="3"/>
    </row>
    <row r="13" spans="1:23" s="34" customFormat="1" ht="15" customHeight="1" x14ac:dyDescent="0.2">
      <c r="A13" s="35">
        <v>111202</v>
      </c>
      <c r="B13" s="36" t="str">
        <f>VLOOKUP(A13,'[1]GG og Titel'!B:E,4,0)</f>
        <v>Pædagogisk personale mv., ledere</v>
      </c>
      <c r="C13" s="37">
        <f>VLOOKUP(A13,'[1]INDEX nov 12'!B:E,3,0)</f>
        <v>123.4699749268965</v>
      </c>
      <c r="D13" s="38">
        <v>100</v>
      </c>
      <c r="E13" s="39">
        <f>D13+(E12*D13)</f>
        <v>100.5</v>
      </c>
      <c r="F13" s="39">
        <f>E13+(F12*D13)</f>
        <v>101.1</v>
      </c>
      <c r="G13" s="39">
        <f>F13+(F13*G12)</f>
        <v>100.63494</v>
      </c>
      <c r="H13" s="39">
        <f>G13+(H12*D13)</f>
        <v>101.13494</v>
      </c>
      <c r="I13" s="39">
        <f>H13+(I12*D13)</f>
        <v>102.18484673140925</v>
      </c>
      <c r="J13" s="39">
        <f>I13+(J12*D13)</f>
        <v>102.55484673140926</v>
      </c>
      <c r="K13" s="40">
        <f>J13+(J13*K12)</f>
        <v>102.91378869496918</v>
      </c>
      <c r="L13" s="41">
        <f>(K13*C13)/100</f>
        <v>127.06762909799768</v>
      </c>
      <c r="M13" s="42">
        <f>VLOOKUP(A13,'[1]INDEX nov 12'!B:E,4,0)</f>
        <v>132.02718368343321</v>
      </c>
      <c r="N13" s="43">
        <f>VLOOKUP(A13,'[1]Lønudvik 12 - 14'!B:K,10,0)</f>
        <v>104.3068227</v>
      </c>
      <c r="O13" s="44">
        <f>(M13*N13)/100</f>
        <v>137.713360400482</v>
      </c>
      <c r="P13" s="45">
        <f>O13-L13</f>
        <v>10.645731302484322</v>
      </c>
      <c r="R13" s="3"/>
      <c r="S13" s="3"/>
      <c r="T13" s="3"/>
      <c r="U13" s="3"/>
      <c r="V13" s="3"/>
      <c r="W13" s="3"/>
    </row>
    <row r="14" spans="1:23" s="34" customFormat="1" ht="15" customHeight="1" x14ac:dyDescent="0.2">
      <c r="A14" s="48"/>
      <c r="B14" s="49" t="s">
        <v>24</v>
      </c>
      <c r="C14" s="50"/>
      <c r="D14" s="51"/>
      <c r="E14" s="52">
        <v>5.0000000000000001E-3</v>
      </c>
      <c r="F14" s="52">
        <v>6.0000000000000001E-3</v>
      </c>
      <c r="G14" s="52">
        <v>-4.5999999999999999E-3</v>
      </c>
      <c r="H14" s="52">
        <v>5.0000000000000001E-3</v>
      </c>
      <c r="I14" s="52">
        <f>VLOOKUP(A15,'[1]Lønsummer og puljemidler'!B:H,7,0)</f>
        <v>2.5731167844292506E-3</v>
      </c>
      <c r="J14" s="52">
        <v>3.7000000000000002E-3</v>
      </c>
      <c r="K14" s="53">
        <v>3.5000000000000001E-3</v>
      </c>
      <c r="L14" s="54"/>
      <c r="M14" s="50"/>
      <c r="N14" s="55"/>
      <c r="O14" s="56"/>
      <c r="P14" s="57"/>
      <c r="R14" s="3"/>
      <c r="S14" s="3"/>
      <c r="T14" s="3"/>
      <c r="U14" s="3"/>
      <c r="V14" s="3"/>
      <c r="W14" s="3"/>
    </row>
    <row r="15" spans="1:23" s="34" customFormat="1" ht="15" customHeight="1" x14ac:dyDescent="0.2">
      <c r="A15" s="60">
        <v>111211</v>
      </c>
      <c r="B15" s="61" t="str">
        <f>VLOOKUP(A15,'[1]GG og Titel'!B:E,4,0)</f>
        <v xml:space="preserve">Omsorgs- og pædagogmedhjælpere mv. </v>
      </c>
      <c r="C15" s="62">
        <f>VLOOKUP(A15,'[1]INDEX nov 12'!B:E,3,0)</f>
        <v>124.58087530981047</v>
      </c>
      <c r="D15" s="63">
        <v>100</v>
      </c>
      <c r="E15" s="74">
        <f>D15+(E14*D15)</f>
        <v>100.5</v>
      </c>
      <c r="F15" s="74">
        <f>E15+(F14*D15)</f>
        <v>101.1</v>
      </c>
      <c r="G15" s="74">
        <f>F15+(F15*G14)</f>
        <v>100.63494</v>
      </c>
      <c r="H15" s="74">
        <f>G15+(H14*D15)</f>
        <v>101.13494</v>
      </c>
      <c r="I15" s="64">
        <f>H15+(I14*D15)</f>
        <v>101.39225167844293</v>
      </c>
      <c r="J15" s="64">
        <f>I15+(J14*D15)</f>
        <v>101.76225167844294</v>
      </c>
      <c r="K15" s="75">
        <f>J15+(J15*K14)</f>
        <v>102.11841955931749</v>
      </c>
      <c r="L15" s="66">
        <f>(K15*C15)/100</f>
        <v>127.22002093954242</v>
      </c>
      <c r="M15" s="67">
        <f>VLOOKUP(A15,'[1]INDEX nov 12'!B:E,4,0)</f>
        <v>131.5612412736057</v>
      </c>
      <c r="N15" s="68">
        <f>VLOOKUP(A15,'[1]Lønudvik 12 - 14'!B:K,10,0)</f>
        <v>102.3435649</v>
      </c>
      <c r="O15" s="69">
        <f>(M15*N15)/100</f>
        <v>134.64446434609826</v>
      </c>
      <c r="P15" s="45">
        <f>O15-L15</f>
        <v>7.424443406555838</v>
      </c>
      <c r="R15" s="3"/>
      <c r="S15" s="3"/>
      <c r="T15" s="3"/>
      <c r="U15" s="3"/>
      <c r="V15" s="3"/>
      <c r="W15" s="3"/>
    </row>
    <row r="16" spans="1:23" s="34" customFormat="1" ht="15" customHeight="1" x14ac:dyDescent="0.2">
      <c r="A16" s="24"/>
      <c r="B16" s="25" t="s">
        <v>24</v>
      </c>
      <c r="C16" s="26"/>
      <c r="D16" s="27"/>
      <c r="E16" s="28">
        <v>5.0000000000000001E-3</v>
      </c>
      <c r="F16" s="28">
        <v>6.0000000000000001E-3</v>
      </c>
      <c r="G16" s="28">
        <v>-4.5999999999999999E-3</v>
      </c>
      <c r="H16" s="28">
        <v>5.0000000000000001E-3</v>
      </c>
      <c r="I16" s="28">
        <f>VLOOKUP(A17,'[1]Lønsummer og puljemidler'!B:H,7,0)</f>
        <v>2.6290874188662078E-3</v>
      </c>
      <c r="J16" s="28">
        <v>3.7000000000000002E-3</v>
      </c>
      <c r="K16" s="29">
        <v>3.5000000000000001E-3</v>
      </c>
      <c r="L16" s="30"/>
      <c r="M16" s="26"/>
      <c r="N16" s="31"/>
      <c r="O16" s="32"/>
      <c r="P16" s="33"/>
      <c r="R16" s="3"/>
      <c r="S16" s="3"/>
      <c r="T16" s="3"/>
      <c r="U16" s="3"/>
      <c r="V16" s="3"/>
      <c r="W16" s="3"/>
    </row>
    <row r="17" spans="1:23" s="34" customFormat="1" ht="15" customHeight="1" x14ac:dyDescent="0.2">
      <c r="A17" s="35">
        <v>111311</v>
      </c>
      <c r="B17" s="36" t="str">
        <f>VLOOKUP(A17,'[1]GG og Titel'!B:E,4,0)</f>
        <v xml:space="preserve">Yngre læger </v>
      </c>
      <c r="C17" s="37">
        <f>VLOOKUP(A17,'[1]INDEX nov 12'!B:E,3,0)</f>
        <v>122.76005486025738</v>
      </c>
      <c r="D17" s="38">
        <v>100</v>
      </c>
      <c r="E17" s="39">
        <f>D17+(E16*D17)</f>
        <v>100.5</v>
      </c>
      <c r="F17" s="39">
        <f>E17+(F16*D17)</f>
        <v>101.1</v>
      </c>
      <c r="G17" s="39">
        <f>F17+(F17*G16)</f>
        <v>100.63494</v>
      </c>
      <c r="H17" s="39">
        <f>G17+(H16*D17)</f>
        <v>101.13494</v>
      </c>
      <c r="I17" s="39">
        <f>H17+(I16*D17)</f>
        <v>101.39784874188662</v>
      </c>
      <c r="J17" s="39">
        <f>I17+(J16*D17)</f>
        <v>101.76784874188662</v>
      </c>
      <c r="K17" s="40">
        <f>J17+(J17*K16)</f>
        <v>102.12403621248323</v>
      </c>
      <c r="L17" s="41">
        <f>(K17*C17)/100</f>
        <v>125.36752287995354</v>
      </c>
      <c r="M17" s="42">
        <f>VLOOKUP(A17,'[1]INDEX nov 12'!B:E,4,0)</f>
        <v>123.77709889989397</v>
      </c>
      <c r="N17" s="43">
        <f>VLOOKUP(A17,'[1]Lønudvik 12 - 14'!B:K,10,0)</f>
        <v>103.08627989999999</v>
      </c>
      <c r="O17" s="44">
        <f>(M17*N17)/100</f>
        <v>127.59720662404452</v>
      </c>
      <c r="P17" s="45">
        <f>O17-L17</f>
        <v>2.2296837440909769</v>
      </c>
      <c r="R17" s="3"/>
      <c r="S17" s="3"/>
      <c r="T17" s="3"/>
      <c r="U17" s="3"/>
      <c r="V17" s="3"/>
      <c r="W17" s="3"/>
    </row>
    <row r="18" spans="1:23" s="34" customFormat="1" ht="15" customHeight="1" x14ac:dyDescent="0.2">
      <c r="A18" s="48"/>
      <c r="B18" s="49" t="s">
        <v>35</v>
      </c>
      <c r="C18" s="50"/>
      <c r="D18" s="51"/>
      <c r="E18" s="52">
        <v>5.0000000000000001E-3</v>
      </c>
      <c r="F18" s="52">
        <v>6.0000000000000001E-3</v>
      </c>
      <c r="G18" s="52">
        <v>-4.5999999999999999E-3</v>
      </c>
      <c r="H18" s="52">
        <v>5.0000000000000001E-3</v>
      </c>
      <c r="I18" s="52">
        <f>VLOOKUP(A19,'[1]Lønsummer og puljemidler'!B:H,7,0)</f>
        <v>2.5772633918122009E-3</v>
      </c>
      <c r="J18" s="52">
        <v>3.7000000000000002E-3</v>
      </c>
      <c r="K18" s="53">
        <v>3.5000000000000001E-3</v>
      </c>
      <c r="L18" s="54"/>
      <c r="M18" s="50"/>
      <c r="N18" s="55"/>
      <c r="O18" s="56"/>
      <c r="P18" s="57"/>
      <c r="R18" s="3"/>
      <c r="S18" s="3"/>
      <c r="T18" s="3"/>
      <c r="U18" s="3"/>
      <c r="V18" s="3"/>
      <c r="W18" s="3"/>
    </row>
    <row r="19" spans="1:23" s="34" customFormat="1" ht="15" customHeight="1" x14ac:dyDescent="0.2">
      <c r="A19" s="60">
        <v>131312</v>
      </c>
      <c r="B19" s="61" t="str">
        <f>VLOOKUP(A19,'[1]GG og Titel'!B:E,4,0)</f>
        <v>Overlæger mv.</v>
      </c>
      <c r="C19" s="62">
        <f>VLOOKUP(A19,'[1]INDEX nov 12'!B:E,3,0)</f>
        <v>124.31288264961074</v>
      </c>
      <c r="D19" s="63">
        <v>100</v>
      </c>
      <c r="E19" s="74">
        <f>D19+(E18*D19)</f>
        <v>100.5</v>
      </c>
      <c r="F19" s="74">
        <f>E19+(F18*D19)</f>
        <v>101.1</v>
      </c>
      <c r="G19" s="74">
        <f>F19+(F19*G18)</f>
        <v>100.63494</v>
      </c>
      <c r="H19" s="74">
        <f>G19+(H18*D19)</f>
        <v>101.13494</v>
      </c>
      <c r="I19" s="64">
        <f>H19+(I18*D19)</f>
        <v>101.39266633918122</v>
      </c>
      <c r="J19" s="64">
        <f>I19+(J18*D19)</f>
        <v>101.76266633918122</v>
      </c>
      <c r="K19" s="75">
        <f>J19+(J19*K18)</f>
        <v>102.11883567136836</v>
      </c>
      <c r="L19" s="66">
        <f>(K19*C19)/100</f>
        <v>126.94686835129698</v>
      </c>
      <c r="M19" s="67">
        <f>VLOOKUP(A19,'[1]INDEX nov 12'!B:E,4,0)</f>
        <v>125.21489887198381</v>
      </c>
      <c r="N19" s="68">
        <f>VLOOKUP(A19,'[1]Lønudvik 12 - 14'!B:K,10,0)</f>
        <v>102.5336377</v>
      </c>
      <c r="O19" s="69">
        <f>(M19*N19)/100</f>
        <v>128.38739075582126</v>
      </c>
      <c r="P19" s="45">
        <f>O19-L19</f>
        <v>1.4405224045242733</v>
      </c>
      <c r="Q19" s="77"/>
      <c r="R19" s="46" t="s">
        <v>36</v>
      </c>
      <c r="S19" s="47"/>
      <c r="T19" s="47"/>
      <c r="U19" s="47"/>
      <c r="V19" s="47"/>
      <c r="W19" s="47"/>
    </row>
    <row r="20" spans="1:23" s="34" customFormat="1" ht="15" customHeight="1" x14ac:dyDescent="0.2">
      <c r="A20" s="24"/>
      <c r="B20" s="25" t="s">
        <v>24</v>
      </c>
      <c r="C20" s="26"/>
      <c r="D20" s="27"/>
      <c r="E20" s="28">
        <v>5.0000000000000001E-3</v>
      </c>
      <c r="F20" s="28">
        <v>6.0000000000000001E-3</v>
      </c>
      <c r="G20" s="28">
        <v>-4.5999999999999999E-3</v>
      </c>
      <c r="H20" s="28">
        <v>5.0000000000000001E-3</v>
      </c>
      <c r="I20" s="28">
        <f>VLOOKUP(A21,'[1]Lønsummer og puljemidler'!B:H,7,0)</f>
        <v>2.8351318539091164E-3</v>
      </c>
      <c r="J20" s="28">
        <v>3.7000000000000002E-3</v>
      </c>
      <c r="K20" s="29">
        <v>3.5000000000000001E-3</v>
      </c>
      <c r="L20" s="30"/>
      <c r="M20" s="26"/>
      <c r="N20" s="31"/>
      <c r="O20" s="32"/>
      <c r="P20" s="33"/>
      <c r="R20" s="58" t="s">
        <v>26</v>
      </c>
      <c r="S20" s="59" t="s">
        <v>2</v>
      </c>
      <c r="T20" s="59" t="s">
        <v>27</v>
      </c>
      <c r="U20" s="59" t="s">
        <v>28</v>
      </c>
      <c r="V20" s="59" t="s">
        <v>29</v>
      </c>
      <c r="W20" s="59" t="s">
        <v>30</v>
      </c>
    </row>
    <row r="21" spans="1:23" s="34" customFormat="1" ht="15" customHeight="1" x14ac:dyDescent="0.2">
      <c r="A21" s="35">
        <v>151321</v>
      </c>
      <c r="B21" s="36" t="str">
        <f>VLOOKUP(A21,'[1]GG og Titel'!B:E,4,0)</f>
        <v>Social- og sundhedspersonale mv., basis</v>
      </c>
      <c r="C21" s="37">
        <f>VLOOKUP(A21,'[1]INDEX nov 12'!B:E,3,0)</f>
        <v>124.51641696028005</v>
      </c>
      <c r="D21" s="38">
        <v>100</v>
      </c>
      <c r="E21" s="39">
        <f>D21+(E20*D21)</f>
        <v>100.5</v>
      </c>
      <c r="F21" s="39">
        <f>E21+(F20*D21)</f>
        <v>101.1</v>
      </c>
      <c r="G21" s="39">
        <f>F21+(F21*G20)</f>
        <v>100.63494</v>
      </c>
      <c r="H21" s="39">
        <f>G21+(H20*D21)</f>
        <v>101.13494</v>
      </c>
      <c r="I21" s="39">
        <f>H21+(I20*D21)</f>
        <v>101.41845318539092</v>
      </c>
      <c r="J21" s="39">
        <f>I21+(J20*D21)</f>
        <v>101.78845318539092</v>
      </c>
      <c r="K21" s="40">
        <f>J21+(J21*K20)</f>
        <v>102.14471277153979</v>
      </c>
      <c r="L21" s="41">
        <f>(K21*C21)/100</f>
        <v>127.18693645749092</v>
      </c>
      <c r="M21" s="42">
        <f>VLOOKUP(A21,'[1]INDEX nov 12'!B:E,4,0)</f>
        <v>131.86986297107458</v>
      </c>
      <c r="N21" s="43">
        <f>VLOOKUP(A21,'[1]Lønudvik 12 - 14'!B:K,10,0)</f>
        <v>101.686978</v>
      </c>
      <c r="O21" s="44">
        <f>(M21*N21)/100</f>
        <v>134.09447854802676</v>
      </c>
      <c r="P21" s="45">
        <f>O21-L21</f>
        <v>6.9075420905358413</v>
      </c>
      <c r="R21" s="58" t="s">
        <v>31</v>
      </c>
      <c r="S21" s="109" t="s">
        <v>32</v>
      </c>
      <c r="T21" s="109"/>
      <c r="U21" s="109"/>
      <c r="V21" s="109"/>
      <c r="W21" s="109"/>
    </row>
    <row r="22" spans="1:23" s="34" customFormat="1" ht="15" customHeight="1" x14ac:dyDescent="0.2">
      <c r="A22" s="48"/>
      <c r="B22" s="49" t="s">
        <v>24</v>
      </c>
      <c r="C22" s="50"/>
      <c r="D22" s="51"/>
      <c r="E22" s="52">
        <v>5.0000000000000001E-3</v>
      </c>
      <c r="F22" s="52">
        <v>6.0000000000000001E-3</v>
      </c>
      <c r="G22" s="52">
        <v>-4.5999999999999999E-3</v>
      </c>
      <c r="H22" s="52">
        <v>5.0000000000000001E-3</v>
      </c>
      <c r="I22" s="52">
        <f>VLOOKUP(A23,'[1]Lønsummer og puljemidler'!B:H,7,0)</f>
        <v>2.4031327685978586E-3</v>
      </c>
      <c r="J22" s="52">
        <v>3.7000000000000002E-3</v>
      </c>
      <c r="K22" s="53">
        <v>3.5000000000000001E-3</v>
      </c>
      <c r="L22" s="54"/>
      <c r="M22" s="50"/>
      <c r="N22" s="55"/>
      <c r="O22" s="56"/>
      <c r="P22" s="57"/>
      <c r="R22" s="70" t="s">
        <v>33</v>
      </c>
      <c r="S22" s="71">
        <v>0.5</v>
      </c>
      <c r="T22" s="71">
        <v>0.61</v>
      </c>
      <c r="U22" s="71">
        <v>0.5</v>
      </c>
      <c r="V22" s="71">
        <v>0.36</v>
      </c>
      <c r="W22" s="71">
        <f>SUM(S22:V22)</f>
        <v>1.9699999999999998</v>
      </c>
    </row>
    <row r="23" spans="1:23" s="34" customFormat="1" ht="22.5" x14ac:dyDescent="0.2">
      <c r="A23" s="60">
        <v>111322</v>
      </c>
      <c r="B23" s="61" t="str">
        <f>VLOOKUP(A23,'[1]GG og Titel'!B:E,4,0)</f>
        <v>Social- og sundhedspersonale mv., ledere</v>
      </c>
      <c r="C23" s="62">
        <f>VLOOKUP(A23,'[1]INDEX nov 12'!B:E,3,0)</f>
        <v>122.20775476659973</v>
      </c>
      <c r="D23" s="63">
        <v>100</v>
      </c>
      <c r="E23" s="74">
        <f>D23+(E22*D23)</f>
        <v>100.5</v>
      </c>
      <c r="F23" s="74">
        <f>E23+(F22*D23)</f>
        <v>101.1</v>
      </c>
      <c r="G23" s="74">
        <f>F23+(F23*G22)</f>
        <v>100.63494</v>
      </c>
      <c r="H23" s="74">
        <f>G23+(H22*D23)</f>
        <v>101.13494</v>
      </c>
      <c r="I23" s="64">
        <f>H23+(I22*D23)</f>
        <v>101.37525327685978</v>
      </c>
      <c r="J23" s="64">
        <f>I23+(J22*D23)</f>
        <v>101.74525327685978</v>
      </c>
      <c r="K23" s="75">
        <f>J23+(J23*K22)</f>
        <v>102.10136166332879</v>
      </c>
      <c r="L23" s="66">
        <f>(K23*C23)/100</f>
        <v>124.77578167487992</v>
      </c>
      <c r="M23" s="67">
        <f>VLOOKUP(A23,'[1]INDEX nov 12'!B:E,4,0)</f>
        <v>134.92316520745987</v>
      </c>
      <c r="N23" s="68">
        <f>VLOOKUP(A23,'[1]Lønudvik 12 - 14'!B:K,10,0)</f>
        <v>103.2908549</v>
      </c>
      <c r="O23" s="69">
        <f>(M23*N23)/100</f>
        <v>139.36329080092466</v>
      </c>
      <c r="P23" s="45">
        <f>O23-L23</f>
        <v>14.587509126044736</v>
      </c>
      <c r="R23" s="72" t="s">
        <v>34</v>
      </c>
      <c r="S23" s="71"/>
      <c r="T23" s="71">
        <v>-0.46</v>
      </c>
      <c r="U23" s="71"/>
      <c r="V23" s="73">
        <v>0.37</v>
      </c>
      <c r="W23" s="71">
        <f>SUM(S23:V23)</f>
        <v>-9.0000000000000024E-2</v>
      </c>
    </row>
    <row r="24" spans="1:23" s="34" customFormat="1" ht="15" customHeight="1" x14ac:dyDescent="0.2">
      <c r="A24" s="24"/>
      <c r="B24" s="25" t="s">
        <v>24</v>
      </c>
      <c r="C24" s="26"/>
      <c r="D24" s="27"/>
      <c r="E24" s="28">
        <v>5.0000000000000001E-3</v>
      </c>
      <c r="F24" s="28">
        <v>6.0000000000000001E-3</v>
      </c>
      <c r="G24" s="28">
        <v>-4.5999999999999999E-3</v>
      </c>
      <c r="H24" s="28">
        <v>5.0000000000000001E-3</v>
      </c>
      <c r="I24" s="28">
        <f>VLOOKUP(A25,'[1]Lønsummer og puljemidler'!B:H,7,0)</f>
        <v>2.3730588385169333E-3</v>
      </c>
      <c r="J24" s="28">
        <v>3.7000000000000002E-3</v>
      </c>
      <c r="K24" s="29">
        <v>3.5000000000000001E-3</v>
      </c>
      <c r="L24" s="30"/>
      <c r="M24" s="26"/>
      <c r="N24" s="31"/>
      <c r="O24" s="32"/>
      <c r="P24" s="33"/>
      <c r="R24" s="3"/>
      <c r="S24" s="3"/>
      <c r="T24" s="3"/>
      <c r="U24" s="3"/>
      <c r="V24" s="3"/>
      <c r="W24" s="3"/>
    </row>
    <row r="25" spans="1:23" s="34" customFormat="1" ht="15" customHeight="1" x14ac:dyDescent="0.2">
      <c r="A25" s="35">
        <v>111331</v>
      </c>
      <c r="B25" s="36" t="str">
        <f>VLOOKUP(A25,'[1]GG og Titel'!B:E,4,0)</f>
        <v>Hus- og rengøringsassistenter</v>
      </c>
      <c r="C25" s="37">
        <f>VLOOKUP(A25,'[1]INDEX nov 12'!B:E,3,0)</f>
        <v>124.46968073805067</v>
      </c>
      <c r="D25" s="38">
        <v>100</v>
      </c>
      <c r="E25" s="39">
        <f>D25+(E24*D25)</f>
        <v>100.5</v>
      </c>
      <c r="F25" s="39">
        <f>E25+(F24*D25)</f>
        <v>101.1</v>
      </c>
      <c r="G25" s="39">
        <f>F25+(F25*G24)</f>
        <v>100.63494</v>
      </c>
      <c r="H25" s="39">
        <f>G25+(H24*D25)</f>
        <v>101.13494</v>
      </c>
      <c r="I25" s="39">
        <f>H25+(I24*D25)</f>
        <v>101.37224588385169</v>
      </c>
      <c r="J25" s="39">
        <f>I25+(J24*D25)</f>
        <v>101.74224588385169</v>
      </c>
      <c r="K25" s="40">
        <f>J25+(J25*K24)</f>
        <v>102.09834374444517</v>
      </c>
      <c r="L25" s="41">
        <f>(K25*C25)/100</f>
        <v>127.08148249754844</v>
      </c>
      <c r="M25" s="42">
        <f>VLOOKUP(A25,'[1]INDEX nov 12'!B:E,4,0)</f>
        <v>127.1418836290825</v>
      </c>
      <c r="N25" s="43">
        <f>VLOOKUP(A25,'[1]Lønudvik 12 - 14'!B:K,10,0)</f>
        <v>101.24367650000001</v>
      </c>
      <c r="O25" s="44">
        <f>(M25*N25)/100</f>
        <v>128.72311735743475</v>
      </c>
      <c r="P25" s="45">
        <f>O25-L25</f>
        <v>1.6416348598863095</v>
      </c>
      <c r="R25" s="3"/>
      <c r="S25" s="3"/>
      <c r="T25" s="3"/>
      <c r="U25" s="3"/>
      <c r="V25" s="3"/>
      <c r="W25" s="3"/>
    </row>
    <row r="26" spans="1:23" s="34" customFormat="1" ht="15" customHeight="1" x14ac:dyDescent="0.2">
      <c r="A26" s="48"/>
      <c r="B26" s="49" t="s">
        <v>24</v>
      </c>
      <c r="C26" s="50"/>
      <c r="D26" s="51"/>
      <c r="E26" s="52">
        <v>5.0000000000000001E-3</v>
      </c>
      <c r="F26" s="52">
        <v>6.0000000000000001E-3</v>
      </c>
      <c r="G26" s="52">
        <v>-4.5999999999999999E-3</v>
      </c>
      <c r="H26" s="52">
        <v>5.0000000000000001E-3</v>
      </c>
      <c r="I26" s="52">
        <f>VLOOKUP(A27,'[1]Lønsummer og puljemidler'!B:H,7,0)</f>
        <v>2.2669631850575308E-3</v>
      </c>
      <c r="J26" s="52">
        <v>3.7000000000000002E-3</v>
      </c>
      <c r="K26" s="53">
        <v>3.5000000000000001E-3</v>
      </c>
      <c r="L26" s="54"/>
      <c r="M26" s="50"/>
      <c r="N26" s="55"/>
      <c r="O26" s="56"/>
      <c r="P26" s="57"/>
      <c r="R26" s="3"/>
      <c r="S26" s="3"/>
      <c r="T26" s="3"/>
      <c r="U26" s="3"/>
      <c r="V26" s="3"/>
      <c r="W26" s="3"/>
    </row>
    <row r="27" spans="1:23" s="34" customFormat="1" ht="15" customHeight="1" x14ac:dyDescent="0.2">
      <c r="A27" s="60">
        <v>111341</v>
      </c>
      <c r="B27" s="61" t="str">
        <f>VLOOKUP(A27,'[1]GG og Titel'!B:E,4,0)</f>
        <v>Sygehusportører og serviceassistenter mv.</v>
      </c>
      <c r="C27" s="62">
        <f>VLOOKUP(A27,'[1]INDEX nov 12'!B:E,3,0)</f>
        <v>123.25016200965223</v>
      </c>
      <c r="D27" s="63">
        <v>100</v>
      </c>
      <c r="E27" s="74">
        <f>D27+(E26*D27)</f>
        <v>100.5</v>
      </c>
      <c r="F27" s="74">
        <f>E27+(F26*D27)</f>
        <v>101.1</v>
      </c>
      <c r="G27" s="74">
        <f>F27+(F27*G26)</f>
        <v>100.63494</v>
      </c>
      <c r="H27" s="74">
        <f>G27+(H26*D27)</f>
        <v>101.13494</v>
      </c>
      <c r="I27" s="64">
        <f>H27+(I26*D27)</f>
        <v>101.36163631850576</v>
      </c>
      <c r="J27" s="64">
        <f>I27+(J26*D27)</f>
        <v>101.73163631850576</v>
      </c>
      <c r="K27" s="75">
        <f>J27+(J27*K26)</f>
        <v>102.08769704562053</v>
      </c>
      <c r="L27" s="66">
        <f>(K27*C27)/100</f>
        <v>125.82325200065026</v>
      </c>
      <c r="M27" s="67">
        <f>VLOOKUP(A27,'[1]INDEX nov 12'!B:E,4,0)</f>
        <v>126.49922147472164</v>
      </c>
      <c r="N27" s="68">
        <f>VLOOKUP(A27,'[1]Lønudvik 12 - 14'!B:K,10,0)</f>
        <v>101.31704809999999</v>
      </c>
      <c r="O27" s="69">
        <f>(M27*N27)/100</f>
        <v>128.16527706766925</v>
      </c>
      <c r="P27" s="45">
        <f>O27-L27</f>
        <v>2.3420250670189944</v>
      </c>
      <c r="R27" s="3"/>
      <c r="S27" s="3"/>
      <c r="T27" s="3"/>
      <c r="U27" s="3"/>
      <c r="V27" s="3"/>
      <c r="W27" s="3"/>
    </row>
    <row r="28" spans="1:23" s="34" customFormat="1" ht="15" customHeight="1" x14ac:dyDescent="0.2">
      <c r="A28" s="24"/>
      <c r="B28" s="25" t="s">
        <v>24</v>
      </c>
      <c r="C28" s="26"/>
      <c r="D28" s="27"/>
      <c r="E28" s="28">
        <v>5.0000000000000001E-3</v>
      </c>
      <c r="F28" s="28">
        <v>6.0000000000000001E-3</v>
      </c>
      <c r="G28" s="28">
        <v>-4.5999999999999999E-3</v>
      </c>
      <c r="H28" s="28">
        <v>5.0000000000000001E-3</v>
      </c>
      <c r="I28" s="28">
        <f>VLOOKUP(A29,'[1]Lønsummer og puljemidler'!B:H,7,0)</f>
        <v>2.0599897193975384E-3</v>
      </c>
      <c r="J28" s="28">
        <v>3.7000000000000002E-3</v>
      </c>
      <c r="K28" s="29">
        <v>3.5000000000000001E-3</v>
      </c>
      <c r="L28" s="30"/>
      <c r="M28" s="26"/>
      <c r="N28" s="31"/>
      <c r="O28" s="32"/>
      <c r="P28" s="33"/>
      <c r="R28" s="3"/>
      <c r="S28" s="3"/>
      <c r="T28" s="3"/>
      <c r="U28" s="3"/>
      <c r="V28" s="3"/>
      <c r="W28" s="3"/>
    </row>
    <row r="29" spans="1:23" s="34" customFormat="1" ht="15" customHeight="1" x14ac:dyDescent="0.2">
      <c r="A29" s="35">
        <v>111401</v>
      </c>
      <c r="B29" s="36" t="str">
        <f>VLOOKUP(A29,'[1]GG og Titel'!B:E,4,0)</f>
        <v>Håndværkere mv.</v>
      </c>
      <c r="C29" s="37">
        <f>VLOOKUP(A29,'[1]INDEX nov 12'!B:E,3,0)</f>
        <v>122.95840861077041</v>
      </c>
      <c r="D29" s="38">
        <v>100</v>
      </c>
      <c r="E29" s="39">
        <f>D29+(E28*D29)</f>
        <v>100.5</v>
      </c>
      <c r="F29" s="39">
        <f>E29+(F28*D29)</f>
        <v>101.1</v>
      </c>
      <c r="G29" s="39">
        <f>F29+(F29*G28)</f>
        <v>100.63494</v>
      </c>
      <c r="H29" s="39">
        <f>G29+(H28*D29)</f>
        <v>101.13494</v>
      </c>
      <c r="I29" s="39">
        <f>H29+(I28*D29)</f>
        <v>101.34093897193975</v>
      </c>
      <c r="J29" s="39">
        <f>I29+(J28*D29)</f>
        <v>101.71093897193975</v>
      </c>
      <c r="K29" s="40">
        <f>J29+(J29*K28)</f>
        <v>102.06692725834154</v>
      </c>
      <c r="L29" s="41">
        <f>(K29*C29)/100</f>
        <v>125.49986947476938</v>
      </c>
      <c r="M29" s="42">
        <f>VLOOKUP(A29,'[1]INDEX nov 12'!B:E,4,0)</f>
        <v>127.33808045928974</v>
      </c>
      <c r="N29" s="43">
        <f>VLOOKUP(A29,'[1]Lønudvik 12 - 14'!B:K,10,0)</f>
        <v>102.5159876</v>
      </c>
      <c r="O29" s="44">
        <f>(M29*N29)/100</f>
        <v>130.54189077372351</v>
      </c>
      <c r="P29" s="45">
        <f>O29-L29</f>
        <v>5.0420212989541255</v>
      </c>
    </row>
    <row r="30" spans="1:23" s="89" customFormat="1" ht="15" customHeight="1" x14ac:dyDescent="0.25">
      <c r="A30" s="78"/>
      <c r="B30" s="79" t="s">
        <v>37</v>
      </c>
      <c r="C30" s="80"/>
      <c r="D30" s="81"/>
      <c r="E30" s="82">
        <v>5.0000000000000001E-3</v>
      </c>
      <c r="F30" s="82">
        <v>6.1000000000000004E-3</v>
      </c>
      <c r="G30" s="82">
        <v>-4.5999999999999999E-3</v>
      </c>
      <c r="H30" s="82">
        <v>5.0000000000000001E-3</v>
      </c>
      <c r="I30" s="82">
        <f>VLOOKUP(A31,'[1]Lønsummer og puljemidler'!B:H,7,0)</f>
        <v>1.9780031368245659E-3</v>
      </c>
      <c r="J30" s="82">
        <v>3.5999999999999999E-3</v>
      </c>
      <c r="K30" s="83">
        <v>3.7000000000000002E-3</v>
      </c>
      <c r="L30" s="84"/>
      <c r="M30" s="85"/>
      <c r="N30" s="86"/>
      <c r="O30" s="87"/>
      <c r="P30" s="88"/>
      <c r="R30" s="90"/>
      <c r="S30" s="90"/>
      <c r="T30" s="90"/>
      <c r="U30" s="90"/>
      <c r="V30" s="90"/>
      <c r="W30" s="90"/>
    </row>
    <row r="31" spans="1:23" s="89" customFormat="1" ht="15" customHeight="1" thickBot="1" x14ac:dyDescent="0.3">
      <c r="A31" s="91">
        <v>111601</v>
      </c>
      <c r="B31" s="92" t="str">
        <f>VLOOKUP(A31,'[1]GG og Titel'!B:E,4,0)</f>
        <v>Sundhedskartellet</v>
      </c>
      <c r="C31" s="93">
        <f>VLOOKUP(A31,'[1]INDEX nov 12'!B:E,3,0)</f>
        <v>122.70675473710284</v>
      </c>
      <c r="D31" s="94">
        <v>100</v>
      </c>
      <c r="E31" s="95">
        <f>D31+(E30*D31)</f>
        <v>100.5</v>
      </c>
      <c r="F31" s="95">
        <f>E31+(F30*D31)</f>
        <v>101.11</v>
      </c>
      <c r="G31" s="95">
        <f>F31+(F31*G30)</f>
        <v>100.64489399999999</v>
      </c>
      <c r="H31" s="95">
        <f>G31+(H30*D31)</f>
        <v>101.14489399999999</v>
      </c>
      <c r="I31" s="95">
        <f>H31+(I30*D31)</f>
        <v>101.34269431368244</v>
      </c>
      <c r="J31" s="95">
        <f>I31+(J30*D31)</f>
        <v>101.70269431368244</v>
      </c>
      <c r="K31" s="96">
        <f>J31+(J31*K30)</f>
        <v>102.07899428264307</v>
      </c>
      <c r="L31" s="97">
        <f>(K31*C31)/100</f>
        <v>125.25782115250405</v>
      </c>
      <c r="M31" s="98">
        <f>VLOOKUP(A31,'[1]INDEX nov 12'!B:E,4,0)</f>
        <v>126.80865160037847</v>
      </c>
      <c r="N31" s="99">
        <f>VLOOKUP(A31,'[1]Lønudvik 12 - 14'!B:K,10,0)</f>
        <v>101.7613779</v>
      </c>
      <c r="O31" s="97">
        <f>(M31*N31)/100</f>
        <v>129.04223116495552</v>
      </c>
      <c r="P31" s="100">
        <f>O31-L31</f>
        <v>3.7844100124514739</v>
      </c>
      <c r="R31" s="90"/>
      <c r="S31" s="90"/>
      <c r="T31" s="90"/>
      <c r="U31" s="90"/>
      <c r="V31" s="90"/>
      <c r="W31" s="90"/>
    </row>
    <row r="32" spans="1:23" ht="15.75" thickTop="1" x14ac:dyDescent="0.25">
      <c r="H32" s="103"/>
      <c r="J32" s="103"/>
      <c r="K32" s="103"/>
    </row>
    <row r="33" spans="2:16" x14ac:dyDescent="0.25">
      <c r="B33" s="104" t="s">
        <v>38</v>
      </c>
      <c r="C33" s="105"/>
      <c r="D33" s="105"/>
      <c r="O33" s="102"/>
      <c r="P33" s="102"/>
    </row>
    <row r="34" spans="2:16" x14ac:dyDescent="0.25">
      <c r="B34" s="105"/>
      <c r="C34" s="105"/>
      <c r="D34" s="105"/>
      <c r="O34" s="102"/>
      <c r="P34" s="102"/>
    </row>
    <row r="35" spans="2:16" x14ac:dyDescent="0.25">
      <c r="B35" s="110" t="s">
        <v>39</v>
      </c>
      <c r="C35" s="111"/>
      <c r="O35" s="102"/>
      <c r="P35" s="102"/>
    </row>
    <row r="36" spans="2:16" x14ac:dyDescent="0.25">
      <c r="B36" s="112"/>
      <c r="C36" s="113"/>
      <c r="O36" s="102"/>
      <c r="P36" s="102"/>
    </row>
  </sheetData>
  <mergeCells count="5">
    <mergeCell ref="C1:L1"/>
    <mergeCell ref="M1:O1"/>
    <mergeCell ref="S7:W7"/>
    <mergeCell ref="B35:C36"/>
    <mergeCell ref="S21:W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Opgør_nov12-nov14_ikke afrund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Hadberg</dc:creator>
  <cp:lastModifiedBy>Lone S. Jensen</cp:lastModifiedBy>
  <dcterms:created xsi:type="dcterms:W3CDTF">2015-02-03T07:44:17Z</dcterms:created>
  <dcterms:modified xsi:type="dcterms:W3CDTF">2015-02-06T12:41:33Z</dcterms:modified>
</cp:coreProperties>
</file>